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资格初审合格入围笔试人员名单" sheetId="1" r:id="rId1"/>
  </sheets>
  <definedNames>
    <definedName name="_xlnm.Print_Titles" localSheetId="0">'资格初审合格入围笔试人员名单'!$1:$2</definedName>
    <definedName name="_xlnm._FilterDatabase" localSheetId="0" hidden="1">'资格初审合格入围笔试人员名单'!$A$2:$F$457</definedName>
  </definedNames>
  <calcPr fullCalcOnLoad="1"/>
</workbook>
</file>

<file path=xl/sharedStrings.xml><?xml version="1.0" encoding="utf-8"?>
<sst xmlns="http://schemas.openxmlformats.org/spreadsheetml/2006/main" count="464" uniqueCount="9">
  <si>
    <r>
      <t>中共三亚市委组织部</t>
    </r>
    <r>
      <rPr>
        <sz val="20"/>
        <color indexed="8"/>
        <rFont val="Times New Roman"/>
        <family val="0"/>
      </rPr>
      <t>2023</t>
    </r>
    <r>
      <rPr>
        <sz val="20"/>
        <color indexed="8"/>
        <rFont val="方正小标宋_GBK"/>
        <family val="0"/>
      </rPr>
      <t>年上半年面向全国公开招聘</t>
    </r>
    <r>
      <rPr>
        <sz val="20"/>
        <color indexed="8"/>
        <rFont val="Times New Roman"/>
        <family val="0"/>
      </rPr>
      <t xml:space="preserve">
</t>
    </r>
    <r>
      <rPr>
        <sz val="20"/>
        <color indexed="8"/>
        <rFont val="方正小标宋_GBK"/>
        <family val="0"/>
      </rPr>
      <t>下属事业单位工作人员资格初审合格（入围笔试）人员名单</t>
    </r>
  </si>
  <si>
    <r>
      <rPr>
        <sz val="11"/>
        <color indexed="8"/>
        <rFont val="黑体"/>
        <family val="0"/>
      </rPr>
      <t>序号</t>
    </r>
  </si>
  <si>
    <r>
      <rPr>
        <sz val="11"/>
        <color indexed="8"/>
        <rFont val="黑体"/>
        <family val="0"/>
      </rPr>
      <t>报考号</t>
    </r>
  </si>
  <si>
    <r>
      <rPr>
        <sz val="11"/>
        <color indexed="8"/>
        <rFont val="黑体"/>
        <family val="0"/>
      </rPr>
      <t>报考岗位</t>
    </r>
  </si>
  <si>
    <r>
      <rPr>
        <sz val="11"/>
        <color indexed="8"/>
        <rFont val="黑体"/>
        <family val="0"/>
      </rPr>
      <t>姓名</t>
    </r>
  </si>
  <si>
    <r>
      <rPr>
        <sz val="11"/>
        <color indexed="8"/>
        <rFont val="黑体"/>
        <family val="0"/>
      </rPr>
      <t>性别</t>
    </r>
  </si>
  <si>
    <r>
      <rPr>
        <sz val="11"/>
        <color indexed="8"/>
        <rFont val="黑体"/>
        <family val="0"/>
      </rPr>
      <t>备注</t>
    </r>
  </si>
  <si>
    <r>
      <t>0101_</t>
    </r>
    <r>
      <rPr>
        <sz val="11"/>
        <color indexed="8"/>
        <rFont val="宋体"/>
        <family val="0"/>
      </rPr>
      <t>九级管理岗</t>
    </r>
  </si>
  <si>
    <r>
      <rPr>
        <sz val="11"/>
        <color indexed="8"/>
        <rFont val="宋体"/>
        <family val="0"/>
      </rPr>
      <t>同名考生，请注意核对报考号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</si>
</sst>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0"/>
    </font>
    <font>
      <sz val="20"/>
      <color indexed="8"/>
      <name val="方正小标宋_GBK"/>
      <family val="0"/>
    </font>
    <font>
      <sz val="2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20"/>
      <color theme="1"/>
      <name val="方正小标宋_GBK"/>
      <family val="0"/>
    </font>
    <font>
      <sz val="20"/>
      <color theme="1"/>
      <name val="Times New Roman"/>
      <family val="0"/>
    </font>
    <font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7"/>
  <sheetViews>
    <sheetView tabSelected="1" workbookViewId="0" topLeftCell="A1">
      <pane ySplit="2" topLeftCell="A3" activePane="bottomLeft" state="frozen"/>
      <selection pane="bottomLeft" activeCell="B2" sqref="B2"/>
    </sheetView>
  </sheetViews>
  <sheetFormatPr defaultColWidth="9.00390625" defaultRowHeight="34.5" customHeight="1"/>
  <cols>
    <col min="1" max="1" width="5.421875" style="3" customWidth="1"/>
    <col min="2" max="2" width="27.140625" style="4" customWidth="1"/>
    <col min="3" max="3" width="18.57421875" style="4" customWidth="1"/>
    <col min="4" max="4" width="21.28125" style="4" customWidth="1"/>
    <col min="5" max="5" width="7.421875" style="4" customWidth="1"/>
    <col min="6" max="6" width="15.57421875" style="4" customWidth="1"/>
    <col min="7" max="16384" width="9.00390625" style="3" customWidth="1"/>
  </cols>
  <sheetData>
    <row r="1" spans="1:6" s="1" customFormat="1" ht="72.75" customHeight="1">
      <c r="A1" s="5" t="s">
        <v>0</v>
      </c>
      <c r="B1" s="6"/>
      <c r="C1" s="6"/>
      <c r="D1" s="6"/>
      <c r="E1" s="6"/>
      <c r="F1" s="6"/>
    </row>
    <row r="2" spans="1:6" s="2" customFormat="1" ht="34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34.5" customHeight="1">
      <c r="A3" s="9">
        <v>1</v>
      </c>
      <c r="B3" s="8" t="str">
        <f>"516920230522090304142214"</f>
        <v>516920230522090304142214</v>
      </c>
      <c r="C3" s="8" t="s">
        <v>7</v>
      </c>
      <c r="D3" s="8" t="str">
        <f>"周博文"</f>
        <v>周博文</v>
      </c>
      <c r="E3" s="8" t="str">
        <f aca="true" t="shared" si="0" ref="E3:E8">"女"</f>
        <v>女</v>
      </c>
      <c r="F3" s="10"/>
    </row>
    <row r="4" spans="1:6" ht="34.5" customHeight="1">
      <c r="A4" s="9">
        <v>2</v>
      </c>
      <c r="B4" s="8" t="str">
        <f>"516920230522090443142216"</f>
        <v>516920230522090443142216</v>
      </c>
      <c r="C4" s="8" t="s">
        <v>7</v>
      </c>
      <c r="D4" s="8" t="str">
        <f>"武星宇"</f>
        <v>武星宇</v>
      </c>
      <c r="E4" s="8" t="str">
        <f t="shared" si="0"/>
        <v>女</v>
      </c>
      <c r="F4" s="10"/>
    </row>
    <row r="5" spans="1:6" ht="34.5" customHeight="1">
      <c r="A5" s="9">
        <v>3</v>
      </c>
      <c r="B5" s="8" t="str">
        <f>"516920230522090627142220"</f>
        <v>516920230522090627142220</v>
      </c>
      <c r="C5" s="8" t="s">
        <v>7</v>
      </c>
      <c r="D5" s="8" t="str">
        <f>"王贵理"</f>
        <v>王贵理</v>
      </c>
      <c r="E5" s="8" t="str">
        <f t="shared" si="0"/>
        <v>女</v>
      </c>
      <c r="F5" s="10"/>
    </row>
    <row r="6" spans="1:6" ht="34.5" customHeight="1">
      <c r="A6" s="9">
        <v>4</v>
      </c>
      <c r="B6" s="8" t="str">
        <f>"516920230522091906142232"</f>
        <v>516920230522091906142232</v>
      </c>
      <c r="C6" s="8" t="s">
        <v>7</v>
      </c>
      <c r="D6" s="8" t="str">
        <f>"王小云"</f>
        <v>王小云</v>
      </c>
      <c r="E6" s="8" t="str">
        <f t="shared" si="0"/>
        <v>女</v>
      </c>
      <c r="F6" s="10"/>
    </row>
    <row r="7" spans="1:6" ht="34.5" customHeight="1">
      <c r="A7" s="9">
        <v>5</v>
      </c>
      <c r="B7" s="8" t="str">
        <f>"516920230522090247142213"</f>
        <v>516920230522090247142213</v>
      </c>
      <c r="C7" s="8" t="s">
        <v>7</v>
      </c>
      <c r="D7" s="8" t="str">
        <f>"李佳琳"</f>
        <v>李佳琳</v>
      </c>
      <c r="E7" s="8" t="str">
        <f t="shared" si="0"/>
        <v>女</v>
      </c>
      <c r="F7" s="10"/>
    </row>
    <row r="8" spans="1:6" ht="34.5" customHeight="1">
      <c r="A8" s="9">
        <v>6</v>
      </c>
      <c r="B8" s="8" t="str">
        <f>"516920230522090246142212"</f>
        <v>516920230522090246142212</v>
      </c>
      <c r="C8" s="8" t="s">
        <v>7</v>
      </c>
      <c r="D8" s="8" t="str">
        <f>"鲁娇"</f>
        <v>鲁娇</v>
      </c>
      <c r="E8" s="8" t="str">
        <f t="shared" si="0"/>
        <v>女</v>
      </c>
      <c r="F8" s="10"/>
    </row>
    <row r="9" spans="1:6" ht="34.5" customHeight="1">
      <c r="A9" s="9">
        <v>7</v>
      </c>
      <c r="B9" s="8" t="str">
        <f>"516920230522092849142245"</f>
        <v>516920230522092849142245</v>
      </c>
      <c r="C9" s="8" t="s">
        <v>7</v>
      </c>
      <c r="D9" s="8" t="str">
        <f>"吉世能"</f>
        <v>吉世能</v>
      </c>
      <c r="E9" s="8" t="str">
        <f>"男"</f>
        <v>男</v>
      </c>
      <c r="F9" s="10"/>
    </row>
    <row r="10" spans="1:6" ht="34.5" customHeight="1">
      <c r="A10" s="9">
        <v>8</v>
      </c>
      <c r="B10" s="8" t="str">
        <f>"516920230522092445142238"</f>
        <v>516920230522092445142238</v>
      </c>
      <c r="C10" s="8" t="s">
        <v>7</v>
      </c>
      <c r="D10" s="8" t="str">
        <f>"曾华九"</f>
        <v>曾华九</v>
      </c>
      <c r="E10" s="8" t="str">
        <f>"男"</f>
        <v>男</v>
      </c>
      <c r="F10" s="10"/>
    </row>
    <row r="11" spans="1:6" ht="34.5" customHeight="1">
      <c r="A11" s="9">
        <v>9</v>
      </c>
      <c r="B11" s="8" t="str">
        <f>"516920230522091646142227"</f>
        <v>516920230522091646142227</v>
      </c>
      <c r="C11" s="8" t="s">
        <v>7</v>
      </c>
      <c r="D11" s="8" t="str">
        <f>"王晓珊"</f>
        <v>王晓珊</v>
      </c>
      <c r="E11" s="8" t="str">
        <f aca="true" t="shared" si="1" ref="E11:E14">"女"</f>
        <v>女</v>
      </c>
      <c r="F11" s="10"/>
    </row>
    <row r="12" spans="1:6" ht="34.5" customHeight="1">
      <c r="A12" s="9">
        <v>10</v>
      </c>
      <c r="B12" s="8" t="str">
        <f>"516920230522095430142265"</f>
        <v>516920230522095430142265</v>
      </c>
      <c r="C12" s="8" t="s">
        <v>7</v>
      </c>
      <c r="D12" s="8" t="str">
        <f>"熊悠兰"</f>
        <v>熊悠兰</v>
      </c>
      <c r="E12" s="8" t="str">
        <f t="shared" si="1"/>
        <v>女</v>
      </c>
      <c r="F12" s="10"/>
    </row>
    <row r="13" spans="1:6" ht="34.5" customHeight="1">
      <c r="A13" s="9">
        <v>11</v>
      </c>
      <c r="B13" s="8" t="str">
        <f>"516920230522090113142210"</f>
        <v>516920230522090113142210</v>
      </c>
      <c r="C13" s="8" t="s">
        <v>7</v>
      </c>
      <c r="D13" s="8" t="str">
        <f>"黄美鑫"</f>
        <v>黄美鑫</v>
      </c>
      <c r="E13" s="8" t="str">
        <f t="shared" si="1"/>
        <v>女</v>
      </c>
      <c r="F13" s="10"/>
    </row>
    <row r="14" spans="1:6" ht="34.5" customHeight="1">
      <c r="A14" s="9">
        <v>12</v>
      </c>
      <c r="B14" s="8" t="str">
        <f>"516920230522090036142208"</f>
        <v>516920230522090036142208</v>
      </c>
      <c r="C14" s="8" t="s">
        <v>7</v>
      </c>
      <c r="D14" s="8" t="str">
        <f>"吴玉"</f>
        <v>吴玉</v>
      </c>
      <c r="E14" s="8" t="str">
        <f t="shared" si="1"/>
        <v>女</v>
      </c>
      <c r="F14" s="10"/>
    </row>
    <row r="15" spans="1:6" ht="34.5" customHeight="1">
      <c r="A15" s="9">
        <v>13</v>
      </c>
      <c r="B15" s="8" t="str">
        <f>"516920230522100105142272"</f>
        <v>516920230522100105142272</v>
      </c>
      <c r="C15" s="8" t="s">
        <v>7</v>
      </c>
      <c r="D15" s="8" t="str">
        <f>"李长升"</f>
        <v>李长升</v>
      </c>
      <c r="E15" s="8" t="str">
        <f aca="true" t="shared" si="2" ref="E15:E17">"男"</f>
        <v>男</v>
      </c>
      <c r="F15" s="10"/>
    </row>
    <row r="16" spans="1:6" ht="34.5" customHeight="1">
      <c r="A16" s="9">
        <v>14</v>
      </c>
      <c r="B16" s="8" t="str">
        <f>"516920230522091318142224"</f>
        <v>516920230522091318142224</v>
      </c>
      <c r="C16" s="8" t="s">
        <v>7</v>
      </c>
      <c r="D16" s="8" t="str">
        <f>"莫启周"</f>
        <v>莫启周</v>
      </c>
      <c r="E16" s="8" t="str">
        <f t="shared" si="2"/>
        <v>男</v>
      </c>
      <c r="F16" s="10"/>
    </row>
    <row r="17" spans="1:6" ht="34.5" customHeight="1">
      <c r="A17" s="9">
        <v>15</v>
      </c>
      <c r="B17" s="8" t="str">
        <f>"516920230522093121142246"</f>
        <v>516920230522093121142246</v>
      </c>
      <c r="C17" s="8" t="s">
        <v>7</v>
      </c>
      <c r="D17" s="8" t="str">
        <f>"张登佳"</f>
        <v>张登佳</v>
      </c>
      <c r="E17" s="8" t="str">
        <f t="shared" si="2"/>
        <v>男</v>
      </c>
      <c r="F17" s="10"/>
    </row>
    <row r="18" spans="1:6" ht="34.5" customHeight="1">
      <c r="A18" s="9">
        <v>16</v>
      </c>
      <c r="B18" s="8" t="str">
        <f>"516920230522095814142268"</f>
        <v>516920230522095814142268</v>
      </c>
      <c r="C18" s="8" t="s">
        <v>7</v>
      </c>
      <c r="D18" s="8" t="str">
        <f>"钱定怡"</f>
        <v>钱定怡</v>
      </c>
      <c r="E18" s="8" t="str">
        <f aca="true" t="shared" si="3" ref="E18:E21">"女"</f>
        <v>女</v>
      </c>
      <c r="F18" s="10"/>
    </row>
    <row r="19" spans="1:6" ht="34.5" customHeight="1">
      <c r="A19" s="9">
        <v>17</v>
      </c>
      <c r="B19" s="8" t="str">
        <f>"516920230522105150142311"</f>
        <v>516920230522105150142311</v>
      </c>
      <c r="C19" s="8" t="s">
        <v>7</v>
      </c>
      <c r="D19" s="8" t="str">
        <f>"莫南立"</f>
        <v>莫南立</v>
      </c>
      <c r="E19" s="8" t="str">
        <f aca="true" t="shared" si="4" ref="E19:E24">"男"</f>
        <v>男</v>
      </c>
      <c r="F19" s="10"/>
    </row>
    <row r="20" spans="1:6" ht="34.5" customHeight="1">
      <c r="A20" s="9">
        <v>18</v>
      </c>
      <c r="B20" s="8" t="str">
        <f>"516920230522101050142284"</f>
        <v>516920230522101050142284</v>
      </c>
      <c r="C20" s="8" t="s">
        <v>7</v>
      </c>
      <c r="D20" s="8" t="str">
        <f>"罗琼"</f>
        <v>罗琼</v>
      </c>
      <c r="E20" s="8" t="str">
        <f t="shared" si="3"/>
        <v>女</v>
      </c>
      <c r="F20" s="10"/>
    </row>
    <row r="21" spans="1:6" ht="34.5" customHeight="1">
      <c r="A21" s="9">
        <v>19</v>
      </c>
      <c r="B21" s="8" t="str">
        <f>"516920230522105723142320"</f>
        <v>516920230522105723142320</v>
      </c>
      <c r="C21" s="8" t="s">
        <v>7</v>
      </c>
      <c r="D21" s="8" t="str">
        <f>"王彩欣"</f>
        <v>王彩欣</v>
      </c>
      <c r="E21" s="8" t="str">
        <f t="shared" si="3"/>
        <v>女</v>
      </c>
      <c r="F21" s="10"/>
    </row>
    <row r="22" spans="1:6" ht="34.5" customHeight="1">
      <c r="A22" s="9">
        <v>20</v>
      </c>
      <c r="B22" s="8" t="str">
        <f>"516920230522094521142263"</f>
        <v>516920230522094521142263</v>
      </c>
      <c r="C22" s="8" t="s">
        <v>7</v>
      </c>
      <c r="D22" s="8" t="str">
        <f>"钟佳伦"</f>
        <v>钟佳伦</v>
      </c>
      <c r="E22" s="8" t="str">
        <f t="shared" si="4"/>
        <v>男</v>
      </c>
      <c r="F22" s="10"/>
    </row>
    <row r="23" spans="1:6" ht="34.5" customHeight="1">
      <c r="A23" s="9">
        <v>21</v>
      </c>
      <c r="B23" s="8" t="str">
        <f>"516920230522111617142335"</f>
        <v>516920230522111617142335</v>
      </c>
      <c r="C23" s="8" t="s">
        <v>7</v>
      </c>
      <c r="D23" s="8" t="str">
        <f>"杜振威"</f>
        <v>杜振威</v>
      </c>
      <c r="E23" s="8" t="str">
        <f t="shared" si="4"/>
        <v>男</v>
      </c>
      <c r="F23" s="10"/>
    </row>
    <row r="24" spans="1:6" ht="34.5" customHeight="1">
      <c r="A24" s="9">
        <v>22</v>
      </c>
      <c r="B24" s="8" t="str">
        <f>"516920230522101132142285"</f>
        <v>516920230522101132142285</v>
      </c>
      <c r="C24" s="8" t="s">
        <v>7</v>
      </c>
      <c r="D24" s="8" t="str">
        <f>"郭金善"</f>
        <v>郭金善</v>
      </c>
      <c r="E24" s="8" t="str">
        <f t="shared" si="4"/>
        <v>男</v>
      </c>
      <c r="F24" s="10"/>
    </row>
    <row r="25" spans="1:6" ht="34.5" customHeight="1">
      <c r="A25" s="9">
        <v>23</v>
      </c>
      <c r="B25" s="8" t="str">
        <f>"516920230522113147142348"</f>
        <v>516920230522113147142348</v>
      </c>
      <c r="C25" s="8" t="s">
        <v>7</v>
      </c>
      <c r="D25" s="8" t="str">
        <f>"马丹"</f>
        <v>马丹</v>
      </c>
      <c r="E25" s="8" t="str">
        <f aca="true" t="shared" si="5" ref="E25:E29">"女"</f>
        <v>女</v>
      </c>
      <c r="F25" s="10"/>
    </row>
    <row r="26" spans="1:6" ht="34.5" customHeight="1">
      <c r="A26" s="9">
        <v>24</v>
      </c>
      <c r="B26" s="8" t="str">
        <f>"516920230522104856142309"</f>
        <v>516920230522104856142309</v>
      </c>
      <c r="C26" s="8" t="s">
        <v>7</v>
      </c>
      <c r="D26" s="8" t="str">
        <f>"符芳菊"</f>
        <v>符芳菊</v>
      </c>
      <c r="E26" s="8" t="str">
        <f t="shared" si="5"/>
        <v>女</v>
      </c>
      <c r="F26" s="10"/>
    </row>
    <row r="27" spans="1:6" ht="34.5" customHeight="1">
      <c r="A27" s="9">
        <v>25</v>
      </c>
      <c r="B27" s="8" t="str">
        <f>"516920230522111440142333"</f>
        <v>516920230522111440142333</v>
      </c>
      <c r="C27" s="8" t="s">
        <v>7</v>
      </c>
      <c r="D27" s="8" t="str">
        <f>"蒋雨萱"</f>
        <v>蒋雨萱</v>
      </c>
      <c r="E27" s="8" t="str">
        <f t="shared" si="5"/>
        <v>女</v>
      </c>
      <c r="F27" s="10"/>
    </row>
    <row r="28" spans="1:6" ht="34.5" customHeight="1">
      <c r="A28" s="9">
        <v>26</v>
      </c>
      <c r="B28" s="8" t="str">
        <f>"516920230522120601142366"</f>
        <v>516920230522120601142366</v>
      </c>
      <c r="C28" s="8" t="s">
        <v>7</v>
      </c>
      <c r="D28" s="8" t="str">
        <f>"王海云"</f>
        <v>王海云</v>
      </c>
      <c r="E28" s="8" t="str">
        <f t="shared" si="5"/>
        <v>女</v>
      </c>
      <c r="F28" s="10"/>
    </row>
    <row r="29" spans="1:6" ht="34.5" customHeight="1">
      <c r="A29" s="9">
        <v>27</v>
      </c>
      <c r="B29" s="8" t="str">
        <f>"516920230522112936142347"</f>
        <v>516920230522112936142347</v>
      </c>
      <c r="C29" s="8" t="s">
        <v>7</v>
      </c>
      <c r="D29" s="8" t="str">
        <f>"孙丹"</f>
        <v>孙丹</v>
      </c>
      <c r="E29" s="8" t="str">
        <f t="shared" si="5"/>
        <v>女</v>
      </c>
      <c r="F29" s="10"/>
    </row>
    <row r="30" spans="1:6" ht="34.5" customHeight="1">
      <c r="A30" s="9">
        <v>28</v>
      </c>
      <c r="B30" s="8" t="str">
        <f>"516920230522114942142358"</f>
        <v>516920230522114942142358</v>
      </c>
      <c r="C30" s="8" t="s">
        <v>7</v>
      </c>
      <c r="D30" s="8" t="str">
        <f>"沈琨麟"</f>
        <v>沈琨麟</v>
      </c>
      <c r="E30" s="8" t="str">
        <f>"男"</f>
        <v>男</v>
      </c>
      <c r="F30" s="10"/>
    </row>
    <row r="31" spans="1:6" ht="34.5" customHeight="1">
      <c r="A31" s="9">
        <v>29</v>
      </c>
      <c r="B31" s="8" t="str">
        <f>"516920230522110912142329"</f>
        <v>516920230522110912142329</v>
      </c>
      <c r="C31" s="8" t="s">
        <v>7</v>
      </c>
      <c r="D31" s="8" t="str">
        <f>"符丽美"</f>
        <v>符丽美</v>
      </c>
      <c r="E31" s="8" t="str">
        <f aca="true" t="shared" si="6" ref="E31:E41">"女"</f>
        <v>女</v>
      </c>
      <c r="F31" s="10"/>
    </row>
    <row r="32" spans="1:6" ht="34.5" customHeight="1">
      <c r="A32" s="9">
        <v>30</v>
      </c>
      <c r="B32" s="8" t="str">
        <f>"516920230522120949142368"</f>
        <v>516920230522120949142368</v>
      </c>
      <c r="C32" s="8" t="s">
        <v>7</v>
      </c>
      <c r="D32" s="8" t="str">
        <f>"劳培俊"</f>
        <v>劳培俊</v>
      </c>
      <c r="E32" s="8" t="str">
        <f>"男"</f>
        <v>男</v>
      </c>
      <c r="F32" s="10"/>
    </row>
    <row r="33" spans="1:6" ht="34.5" customHeight="1">
      <c r="A33" s="9">
        <v>31</v>
      </c>
      <c r="B33" s="8" t="str">
        <f>"516920230522091524142225"</f>
        <v>516920230522091524142225</v>
      </c>
      <c r="C33" s="8" t="s">
        <v>7</v>
      </c>
      <c r="D33" s="8" t="str">
        <f>"林敏"</f>
        <v>林敏</v>
      </c>
      <c r="E33" s="8" t="str">
        <f t="shared" si="6"/>
        <v>女</v>
      </c>
      <c r="F33" s="10"/>
    </row>
    <row r="34" spans="1:6" ht="34.5" customHeight="1">
      <c r="A34" s="9">
        <v>32</v>
      </c>
      <c r="B34" s="8" t="str">
        <f>"516920230522133559142395"</f>
        <v>516920230522133559142395</v>
      </c>
      <c r="C34" s="8" t="s">
        <v>7</v>
      </c>
      <c r="D34" s="8" t="str">
        <f>"连心"</f>
        <v>连心</v>
      </c>
      <c r="E34" s="8" t="str">
        <f t="shared" si="6"/>
        <v>女</v>
      </c>
      <c r="F34" s="10"/>
    </row>
    <row r="35" spans="1:6" ht="34.5" customHeight="1">
      <c r="A35" s="9">
        <v>33</v>
      </c>
      <c r="B35" s="8" t="str">
        <f>"516920230522134839142397"</f>
        <v>516920230522134839142397</v>
      </c>
      <c r="C35" s="8" t="s">
        <v>7</v>
      </c>
      <c r="D35" s="8" t="str">
        <f>"张海玉"</f>
        <v>张海玉</v>
      </c>
      <c r="E35" s="8" t="str">
        <f t="shared" si="6"/>
        <v>女</v>
      </c>
      <c r="F35" s="10"/>
    </row>
    <row r="36" spans="1:6" ht="34.5" customHeight="1">
      <c r="A36" s="9">
        <v>34</v>
      </c>
      <c r="B36" s="8" t="str">
        <f>"516920230522131253142385"</f>
        <v>516920230522131253142385</v>
      </c>
      <c r="C36" s="8" t="s">
        <v>7</v>
      </c>
      <c r="D36" s="8" t="str">
        <f>"黄诗婷"</f>
        <v>黄诗婷</v>
      </c>
      <c r="E36" s="8" t="str">
        <f t="shared" si="6"/>
        <v>女</v>
      </c>
      <c r="F36" s="10"/>
    </row>
    <row r="37" spans="1:6" ht="34.5" customHeight="1">
      <c r="A37" s="9">
        <v>35</v>
      </c>
      <c r="B37" s="8" t="str">
        <f>"516920230522112733142343"</f>
        <v>516920230522112733142343</v>
      </c>
      <c r="C37" s="8" t="s">
        <v>7</v>
      </c>
      <c r="D37" s="8" t="str">
        <f>"梁艺"</f>
        <v>梁艺</v>
      </c>
      <c r="E37" s="8" t="str">
        <f t="shared" si="6"/>
        <v>女</v>
      </c>
      <c r="F37" s="10"/>
    </row>
    <row r="38" spans="1:6" ht="34.5" customHeight="1">
      <c r="A38" s="9">
        <v>36</v>
      </c>
      <c r="B38" s="8" t="str">
        <f>"516920230522141212142405"</f>
        <v>516920230522141212142405</v>
      </c>
      <c r="C38" s="8" t="s">
        <v>7</v>
      </c>
      <c r="D38" s="8" t="str">
        <f>"刘雪"</f>
        <v>刘雪</v>
      </c>
      <c r="E38" s="8" t="str">
        <f t="shared" si="6"/>
        <v>女</v>
      </c>
      <c r="F38" s="10"/>
    </row>
    <row r="39" spans="1:6" ht="34.5" customHeight="1">
      <c r="A39" s="9">
        <v>37</v>
      </c>
      <c r="B39" s="8" t="str">
        <f>"516920230522103924142305"</f>
        <v>516920230522103924142305</v>
      </c>
      <c r="C39" s="8" t="s">
        <v>7</v>
      </c>
      <c r="D39" s="8" t="str">
        <f>"吴曼妮"</f>
        <v>吴曼妮</v>
      </c>
      <c r="E39" s="8" t="str">
        <f t="shared" si="6"/>
        <v>女</v>
      </c>
      <c r="F39" s="10"/>
    </row>
    <row r="40" spans="1:6" ht="34.5" customHeight="1">
      <c r="A40" s="9">
        <v>38</v>
      </c>
      <c r="B40" s="8" t="str">
        <f>"516920230522152631142440"</f>
        <v>516920230522152631142440</v>
      </c>
      <c r="C40" s="8" t="s">
        <v>7</v>
      </c>
      <c r="D40" s="8" t="str">
        <f>"谭琪"</f>
        <v>谭琪</v>
      </c>
      <c r="E40" s="8" t="str">
        <f t="shared" si="6"/>
        <v>女</v>
      </c>
      <c r="F40" s="10"/>
    </row>
    <row r="41" spans="1:6" ht="34.5" customHeight="1">
      <c r="A41" s="9">
        <v>39</v>
      </c>
      <c r="B41" s="8" t="str">
        <f>"516920230522153244142443"</f>
        <v>516920230522153244142443</v>
      </c>
      <c r="C41" s="8" t="s">
        <v>7</v>
      </c>
      <c r="D41" s="8" t="str">
        <f>"翟跃虹"</f>
        <v>翟跃虹</v>
      </c>
      <c r="E41" s="8" t="str">
        <f t="shared" si="6"/>
        <v>女</v>
      </c>
      <c r="F41" s="10"/>
    </row>
    <row r="42" spans="1:6" ht="34.5" customHeight="1">
      <c r="A42" s="9">
        <v>40</v>
      </c>
      <c r="B42" s="8" t="str">
        <f>"516920230522154801142455"</f>
        <v>516920230522154801142455</v>
      </c>
      <c r="C42" s="8" t="s">
        <v>7</v>
      </c>
      <c r="D42" s="8" t="str">
        <f>"于慧鹏"</f>
        <v>于慧鹏</v>
      </c>
      <c r="E42" s="8" t="str">
        <f>"男"</f>
        <v>男</v>
      </c>
      <c r="F42" s="10"/>
    </row>
    <row r="43" spans="1:6" ht="34.5" customHeight="1">
      <c r="A43" s="9">
        <v>41</v>
      </c>
      <c r="B43" s="8" t="str">
        <f>"516920230522153341142445"</f>
        <v>516920230522153341142445</v>
      </c>
      <c r="C43" s="8" t="s">
        <v>7</v>
      </c>
      <c r="D43" s="8" t="str">
        <f>"孙瑶"</f>
        <v>孙瑶</v>
      </c>
      <c r="E43" s="8" t="str">
        <f aca="true" t="shared" si="7" ref="E43:E46">"女"</f>
        <v>女</v>
      </c>
      <c r="F43" s="10"/>
    </row>
    <row r="44" spans="1:6" ht="34.5" customHeight="1">
      <c r="A44" s="9">
        <v>42</v>
      </c>
      <c r="B44" s="8" t="str">
        <f>"516920230522152910142442"</f>
        <v>516920230522152910142442</v>
      </c>
      <c r="C44" s="8" t="s">
        <v>7</v>
      </c>
      <c r="D44" s="8" t="str">
        <f>"陈晓燕"</f>
        <v>陈晓燕</v>
      </c>
      <c r="E44" s="8" t="str">
        <f t="shared" si="7"/>
        <v>女</v>
      </c>
      <c r="F44" s="10"/>
    </row>
    <row r="45" spans="1:6" ht="34.5" customHeight="1">
      <c r="A45" s="9">
        <v>43</v>
      </c>
      <c r="B45" s="8" t="str">
        <f>"516920230522154106142449"</f>
        <v>516920230522154106142449</v>
      </c>
      <c r="C45" s="8" t="s">
        <v>7</v>
      </c>
      <c r="D45" s="8" t="str">
        <f>"王阳"</f>
        <v>王阳</v>
      </c>
      <c r="E45" s="8" t="str">
        <f t="shared" si="7"/>
        <v>女</v>
      </c>
      <c r="F45" s="10"/>
    </row>
    <row r="46" spans="1:6" ht="34.5" customHeight="1">
      <c r="A46" s="9">
        <v>44</v>
      </c>
      <c r="B46" s="8" t="str">
        <f>"516920230522152718142441"</f>
        <v>516920230522152718142441</v>
      </c>
      <c r="C46" s="8" t="s">
        <v>7</v>
      </c>
      <c r="D46" s="8" t="str">
        <f>"陈君丹"</f>
        <v>陈君丹</v>
      </c>
      <c r="E46" s="8" t="str">
        <f t="shared" si="7"/>
        <v>女</v>
      </c>
      <c r="F46" s="10"/>
    </row>
    <row r="47" spans="1:6" ht="34.5" customHeight="1">
      <c r="A47" s="9">
        <v>45</v>
      </c>
      <c r="B47" s="8" t="str">
        <f>"516920230522131411142386"</f>
        <v>516920230522131411142386</v>
      </c>
      <c r="C47" s="8" t="s">
        <v>7</v>
      </c>
      <c r="D47" s="8" t="str">
        <f>"蒋卓仕"</f>
        <v>蒋卓仕</v>
      </c>
      <c r="E47" s="8" t="str">
        <f aca="true" t="shared" si="8" ref="E47:E51">"男"</f>
        <v>男</v>
      </c>
      <c r="F47" s="10"/>
    </row>
    <row r="48" spans="1:6" ht="34.5" customHeight="1">
      <c r="A48" s="9">
        <v>46</v>
      </c>
      <c r="B48" s="8" t="str">
        <f>"516920230522151002142427"</f>
        <v>516920230522151002142427</v>
      </c>
      <c r="C48" s="8" t="s">
        <v>7</v>
      </c>
      <c r="D48" s="8" t="str">
        <f>"殷礼阳"</f>
        <v>殷礼阳</v>
      </c>
      <c r="E48" s="8" t="str">
        <f t="shared" si="8"/>
        <v>男</v>
      </c>
      <c r="F48" s="10"/>
    </row>
    <row r="49" spans="1:6" ht="34.5" customHeight="1">
      <c r="A49" s="9">
        <v>47</v>
      </c>
      <c r="B49" s="8" t="str">
        <f>"516920230522162259142474"</f>
        <v>516920230522162259142474</v>
      </c>
      <c r="C49" s="8" t="s">
        <v>7</v>
      </c>
      <c r="D49" s="8" t="str">
        <f>"何日美"</f>
        <v>何日美</v>
      </c>
      <c r="E49" s="8" t="str">
        <f aca="true" t="shared" si="9" ref="E49:E54">"女"</f>
        <v>女</v>
      </c>
      <c r="F49" s="10"/>
    </row>
    <row r="50" spans="1:6" ht="34.5" customHeight="1">
      <c r="A50" s="9">
        <v>48</v>
      </c>
      <c r="B50" s="8" t="str">
        <f>"516920230522111757142338"</f>
        <v>516920230522111757142338</v>
      </c>
      <c r="C50" s="8" t="s">
        <v>7</v>
      </c>
      <c r="D50" s="8" t="str">
        <f>"邓晓楠"</f>
        <v>邓晓楠</v>
      </c>
      <c r="E50" s="8" t="str">
        <f t="shared" si="9"/>
        <v>女</v>
      </c>
      <c r="F50" s="10"/>
    </row>
    <row r="51" spans="1:6" ht="34.5" customHeight="1">
      <c r="A51" s="9">
        <v>49</v>
      </c>
      <c r="B51" s="8" t="str">
        <f>"516920230522161927142472"</f>
        <v>516920230522161927142472</v>
      </c>
      <c r="C51" s="8" t="s">
        <v>7</v>
      </c>
      <c r="D51" s="8" t="str">
        <f>"李中博"</f>
        <v>李中博</v>
      </c>
      <c r="E51" s="8" t="str">
        <f t="shared" si="8"/>
        <v>男</v>
      </c>
      <c r="F51" s="10"/>
    </row>
    <row r="52" spans="1:6" ht="34.5" customHeight="1">
      <c r="A52" s="9">
        <v>50</v>
      </c>
      <c r="B52" s="8" t="str">
        <f>"516920230522164420142493"</f>
        <v>516920230522164420142493</v>
      </c>
      <c r="C52" s="8" t="s">
        <v>7</v>
      </c>
      <c r="D52" s="8" t="str">
        <f>"刘泽"</f>
        <v>刘泽</v>
      </c>
      <c r="E52" s="8" t="str">
        <f t="shared" si="9"/>
        <v>女</v>
      </c>
      <c r="F52" s="10"/>
    </row>
    <row r="53" spans="1:6" ht="34.5" customHeight="1">
      <c r="A53" s="9">
        <v>51</v>
      </c>
      <c r="B53" s="8" t="str">
        <f>"516920230522164133142490"</f>
        <v>516920230522164133142490</v>
      </c>
      <c r="C53" s="8" t="s">
        <v>7</v>
      </c>
      <c r="D53" s="8" t="str">
        <f>"陈颖"</f>
        <v>陈颖</v>
      </c>
      <c r="E53" s="8" t="str">
        <f t="shared" si="9"/>
        <v>女</v>
      </c>
      <c r="F53" s="10"/>
    </row>
    <row r="54" spans="1:6" ht="34.5" customHeight="1">
      <c r="A54" s="9">
        <v>52</v>
      </c>
      <c r="B54" s="8" t="str">
        <f>"516920230522163922142488"</f>
        <v>516920230522163922142488</v>
      </c>
      <c r="C54" s="8" t="s">
        <v>7</v>
      </c>
      <c r="D54" s="8" t="str">
        <f>"蒙世茹"</f>
        <v>蒙世茹</v>
      </c>
      <c r="E54" s="8" t="str">
        <f t="shared" si="9"/>
        <v>女</v>
      </c>
      <c r="F54" s="10"/>
    </row>
    <row r="55" spans="1:6" ht="34.5" customHeight="1">
      <c r="A55" s="9">
        <v>53</v>
      </c>
      <c r="B55" s="8" t="str">
        <f>"516920230522161805142469"</f>
        <v>516920230522161805142469</v>
      </c>
      <c r="C55" s="8" t="s">
        <v>7</v>
      </c>
      <c r="D55" s="8" t="str">
        <f>"何冰"</f>
        <v>何冰</v>
      </c>
      <c r="E55" s="8" t="str">
        <f aca="true" t="shared" si="10" ref="E55:E60">"男"</f>
        <v>男</v>
      </c>
      <c r="F55" s="10"/>
    </row>
    <row r="56" spans="1:6" ht="34.5" customHeight="1">
      <c r="A56" s="9">
        <v>54</v>
      </c>
      <c r="B56" s="8" t="str">
        <f>"516920230522165547142501"</f>
        <v>516920230522165547142501</v>
      </c>
      <c r="C56" s="8" t="s">
        <v>7</v>
      </c>
      <c r="D56" s="8" t="str">
        <f>"黄琼瑜"</f>
        <v>黄琼瑜</v>
      </c>
      <c r="E56" s="8" t="str">
        <f aca="true" t="shared" si="11" ref="E56:E59">"女"</f>
        <v>女</v>
      </c>
      <c r="F56" s="10"/>
    </row>
    <row r="57" spans="1:6" ht="34.5" customHeight="1">
      <c r="A57" s="9">
        <v>55</v>
      </c>
      <c r="B57" s="8" t="str">
        <f>"516920230522103140142297"</f>
        <v>516920230522103140142297</v>
      </c>
      <c r="C57" s="8" t="s">
        <v>7</v>
      </c>
      <c r="D57" s="8" t="str">
        <f>"李精华"</f>
        <v>李精华</v>
      </c>
      <c r="E57" s="8" t="str">
        <f t="shared" si="11"/>
        <v>女</v>
      </c>
      <c r="F57" s="10"/>
    </row>
    <row r="58" spans="1:6" ht="34.5" customHeight="1">
      <c r="A58" s="9">
        <v>56</v>
      </c>
      <c r="B58" s="8" t="str">
        <f>"516920230522170606142505"</f>
        <v>516920230522170606142505</v>
      </c>
      <c r="C58" s="8" t="s">
        <v>7</v>
      </c>
      <c r="D58" s="8" t="str">
        <f>"纪明华"</f>
        <v>纪明华</v>
      </c>
      <c r="E58" s="8" t="str">
        <f t="shared" si="10"/>
        <v>男</v>
      </c>
      <c r="F58" s="10"/>
    </row>
    <row r="59" spans="1:6" ht="34.5" customHeight="1">
      <c r="A59" s="9">
        <v>57</v>
      </c>
      <c r="B59" s="8" t="str">
        <f>"516920230522164857142497"</f>
        <v>516920230522164857142497</v>
      </c>
      <c r="C59" s="8" t="s">
        <v>7</v>
      </c>
      <c r="D59" s="8" t="str">
        <f>"王槐巧"</f>
        <v>王槐巧</v>
      </c>
      <c r="E59" s="8" t="str">
        <f t="shared" si="11"/>
        <v>女</v>
      </c>
      <c r="F59" s="10"/>
    </row>
    <row r="60" spans="1:6" ht="34.5" customHeight="1">
      <c r="A60" s="9">
        <v>58</v>
      </c>
      <c r="B60" s="8" t="str">
        <f>"516920230522174351142523"</f>
        <v>516920230522174351142523</v>
      </c>
      <c r="C60" s="8" t="s">
        <v>7</v>
      </c>
      <c r="D60" s="8" t="str">
        <f>"张阳"</f>
        <v>张阳</v>
      </c>
      <c r="E60" s="8" t="str">
        <f t="shared" si="10"/>
        <v>男</v>
      </c>
      <c r="F60" s="10"/>
    </row>
    <row r="61" spans="1:6" ht="34.5" customHeight="1">
      <c r="A61" s="9">
        <v>59</v>
      </c>
      <c r="B61" s="8" t="str">
        <f>"516920230522122557142374"</f>
        <v>516920230522122557142374</v>
      </c>
      <c r="C61" s="8" t="s">
        <v>7</v>
      </c>
      <c r="D61" s="8" t="str">
        <f>"董晓文"</f>
        <v>董晓文</v>
      </c>
      <c r="E61" s="8" t="str">
        <f aca="true" t="shared" si="12" ref="E61:E65">"女"</f>
        <v>女</v>
      </c>
      <c r="F61" s="10"/>
    </row>
    <row r="62" spans="1:6" ht="34.5" customHeight="1">
      <c r="A62" s="9">
        <v>60</v>
      </c>
      <c r="B62" s="8" t="str">
        <f>"516920230522184100142545"</f>
        <v>516920230522184100142545</v>
      </c>
      <c r="C62" s="8" t="s">
        <v>7</v>
      </c>
      <c r="D62" s="8" t="str">
        <f>"于文青"</f>
        <v>于文青</v>
      </c>
      <c r="E62" s="8" t="str">
        <f t="shared" si="12"/>
        <v>女</v>
      </c>
      <c r="F62" s="10"/>
    </row>
    <row r="63" spans="1:6" ht="34.5" customHeight="1">
      <c r="A63" s="9">
        <v>61</v>
      </c>
      <c r="B63" s="8" t="str">
        <f>"516920230522183752142543"</f>
        <v>516920230522183752142543</v>
      </c>
      <c r="C63" s="8" t="s">
        <v>7</v>
      </c>
      <c r="D63" s="8" t="str">
        <f>"刘咪"</f>
        <v>刘咪</v>
      </c>
      <c r="E63" s="8" t="str">
        <f t="shared" si="12"/>
        <v>女</v>
      </c>
      <c r="F63" s="10"/>
    </row>
    <row r="64" spans="1:6" ht="34.5" customHeight="1">
      <c r="A64" s="9">
        <v>62</v>
      </c>
      <c r="B64" s="8" t="str">
        <f>"516920230522192326142554"</f>
        <v>516920230522192326142554</v>
      </c>
      <c r="C64" s="8" t="s">
        <v>7</v>
      </c>
      <c r="D64" s="8" t="str">
        <f>"林莲"</f>
        <v>林莲</v>
      </c>
      <c r="E64" s="8" t="str">
        <f t="shared" si="12"/>
        <v>女</v>
      </c>
      <c r="F64" s="10"/>
    </row>
    <row r="65" spans="1:6" ht="34.5" customHeight="1">
      <c r="A65" s="9">
        <v>63</v>
      </c>
      <c r="B65" s="8" t="str">
        <f>"516920230522193838142555"</f>
        <v>516920230522193838142555</v>
      </c>
      <c r="C65" s="8" t="s">
        <v>7</v>
      </c>
      <c r="D65" s="8" t="str">
        <f>"王可"</f>
        <v>王可</v>
      </c>
      <c r="E65" s="8" t="str">
        <f t="shared" si="12"/>
        <v>女</v>
      </c>
      <c r="F65" s="10"/>
    </row>
    <row r="66" spans="1:6" ht="34.5" customHeight="1">
      <c r="A66" s="9">
        <v>64</v>
      </c>
      <c r="B66" s="8" t="str">
        <f>"516920230522194057142557"</f>
        <v>516920230522194057142557</v>
      </c>
      <c r="C66" s="8" t="s">
        <v>7</v>
      </c>
      <c r="D66" s="8" t="str">
        <f>"徐可心"</f>
        <v>徐可心</v>
      </c>
      <c r="E66" s="8" t="str">
        <f>"男"</f>
        <v>男</v>
      </c>
      <c r="F66" s="10"/>
    </row>
    <row r="67" spans="1:6" ht="34.5" customHeight="1">
      <c r="A67" s="9">
        <v>65</v>
      </c>
      <c r="B67" s="8" t="str">
        <f>"516920230522194904142561"</f>
        <v>516920230522194904142561</v>
      </c>
      <c r="C67" s="8" t="s">
        <v>7</v>
      </c>
      <c r="D67" s="8" t="str">
        <f>"李晶晶"</f>
        <v>李晶晶</v>
      </c>
      <c r="E67" s="8" t="str">
        <f aca="true" t="shared" si="13" ref="E67:E74">"女"</f>
        <v>女</v>
      </c>
      <c r="F67" s="10"/>
    </row>
    <row r="68" spans="1:6" ht="34.5" customHeight="1">
      <c r="A68" s="9">
        <v>66</v>
      </c>
      <c r="B68" s="8" t="str">
        <f>"516920230522202535142576"</f>
        <v>516920230522202535142576</v>
      </c>
      <c r="C68" s="8" t="s">
        <v>7</v>
      </c>
      <c r="D68" s="8" t="str">
        <f>"谢木芝"</f>
        <v>谢木芝</v>
      </c>
      <c r="E68" s="8" t="str">
        <f t="shared" si="13"/>
        <v>女</v>
      </c>
      <c r="F68" s="10"/>
    </row>
    <row r="69" spans="1:6" ht="34.5" customHeight="1">
      <c r="A69" s="9">
        <v>67</v>
      </c>
      <c r="B69" s="8" t="str">
        <f>"516920230522201137142570"</f>
        <v>516920230522201137142570</v>
      </c>
      <c r="C69" s="8" t="s">
        <v>7</v>
      </c>
      <c r="D69" s="8" t="str">
        <f>"谢晓琳"</f>
        <v>谢晓琳</v>
      </c>
      <c r="E69" s="8" t="str">
        <f t="shared" si="13"/>
        <v>女</v>
      </c>
      <c r="F69" s="10"/>
    </row>
    <row r="70" spans="1:6" ht="34.5" customHeight="1">
      <c r="A70" s="9">
        <v>68</v>
      </c>
      <c r="B70" s="8" t="str">
        <f>"516920230522164538142495"</f>
        <v>516920230522164538142495</v>
      </c>
      <c r="C70" s="8" t="s">
        <v>7</v>
      </c>
      <c r="D70" s="8" t="str">
        <f>"张凌云"</f>
        <v>张凌云</v>
      </c>
      <c r="E70" s="8" t="str">
        <f t="shared" si="13"/>
        <v>女</v>
      </c>
      <c r="F70" s="10"/>
    </row>
    <row r="71" spans="1:6" ht="34.5" customHeight="1">
      <c r="A71" s="9">
        <v>69</v>
      </c>
      <c r="B71" s="8" t="str">
        <f>"516920230522203804142582"</f>
        <v>516920230522203804142582</v>
      </c>
      <c r="C71" s="8" t="s">
        <v>7</v>
      </c>
      <c r="D71" s="8" t="str">
        <f>"翁诗蓉"</f>
        <v>翁诗蓉</v>
      </c>
      <c r="E71" s="8" t="str">
        <f t="shared" si="13"/>
        <v>女</v>
      </c>
      <c r="F71" s="10"/>
    </row>
    <row r="72" spans="1:6" ht="34.5" customHeight="1">
      <c r="A72" s="9">
        <v>70</v>
      </c>
      <c r="B72" s="8" t="str">
        <f>"516920230522210246142591"</f>
        <v>516920230522210246142591</v>
      </c>
      <c r="C72" s="8" t="s">
        <v>7</v>
      </c>
      <c r="D72" s="8" t="str">
        <f>"谭向冰"</f>
        <v>谭向冰</v>
      </c>
      <c r="E72" s="8" t="str">
        <f t="shared" si="13"/>
        <v>女</v>
      </c>
      <c r="F72" s="10"/>
    </row>
    <row r="73" spans="1:6" ht="34.5" customHeight="1">
      <c r="A73" s="9">
        <v>71</v>
      </c>
      <c r="B73" s="8" t="str">
        <f>"516920230522210747142594"</f>
        <v>516920230522210747142594</v>
      </c>
      <c r="C73" s="8" t="s">
        <v>7</v>
      </c>
      <c r="D73" s="8" t="str">
        <f>"侯乃鸾"</f>
        <v>侯乃鸾</v>
      </c>
      <c r="E73" s="8" t="str">
        <f t="shared" si="13"/>
        <v>女</v>
      </c>
      <c r="F73" s="10"/>
    </row>
    <row r="74" spans="1:6" ht="34.5" customHeight="1">
      <c r="A74" s="9">
        <v>72</v>
      </c>
      <c r="B74" s="8" t="str">
        <f>"516920230522204807142584"</f>
        <v>516920230522204807142584</v>
      </c>
      <c r="C74" s="8" t="s">
        <v>7</v>
      </c>
      <c r="D74" s="8" t="str">
        <f>"邓晓敏"</f>
        <v>邓晓敏</v>
      </c>
      <c r="E74" s="8" t="str">
        <f t="shared" si="13"/>
        <v>女</v>
      </c>
      <c r="F74" s="10"/>
    </row>
    <row r="75" spans="1:6" ht="34.5" customHeight="1">
      <c r="A75" s="9">
        <v>73</v>
      </c>
      <c r="B75" s="8" t="str">
        <f>"516920230522121534142370"</f>
        <v>516920230522121534142370</v>
      </c>
      <c r="C75" s="8" t="s">
        <v>7</v>
      </c>
      <c r="D75" s="8" t="str">
        <f>"刘正武"</f>
        <v>刘正武</v>
      </c>
      <c r="E75" s="8" t="str">
        <f>"男"</f>
        <v>男</v>
      </c>
      <c r="F75" s="10"/>
    </row>
    <row r="76" spans="1:6" ht="34.5" customHeight="1">
      <c r="A76" s="9">
        <v>74</v>
      </c>
      <c r="B76" s="8" t="str">
        <f>"516920230522194648142559"</f>
        <v>516920230522194648142559</v>
      </c>
      <c r="C76" s="8" t="s">
        <v>7</v>
      </c>
      <c r="D76" s="8" t="str">
        <f>"陶垣歆"</f>
        <v>陶垣歆</v>
      </c>
      <c r="E76" s="8" t="str">
        <f aca="true" t="shared" si="14" ref="E76:E81">"女"</f>
        <v>女</v>
      </c>
      <c r="F76" s="10"/>
    </row>
    <row r="77" spans="1:6" ht="34.5" customHeight="1">
      <c r="A77" s="9">
        <v>75</v>
      </c>
      <c r="B77" s="8" t="str">
        <f>"516920230522103355142301"</f>
        <v>516920230522103355142301</v>
      </c>
      <c r="C77" s="8" t="s">
        <v>7</v>
      </c>
      <c r="D77" s="8" t="str">
        <f>"赵越"</f>
        <v>赵越</v>
      </c>
      <c r="E77" s="8" t="str">
        <f t="shared" si="14"/>
        <v>女</v>
      </c>
      <c r="F77" s="10"/>
    </row>
    <row r="78" spans="1:6" ht="34.5" customHeight="1">
      <c r="A78" s="9">
        <v>76</v>
      </c>
      <c r="B78" s="8" t="str">
        <f>"516920230522213436142605"</f>
        <v>516920230522213436142605</v>
      </c>
      <c r="C78" s="8" t="s">
        <v>7</v>
      </c>
      <c r="D78" s="8" t="str">
        <f>"张思华"</f>
        <v>张思华</v>
      </c>
      <c r="E78" s="8" t="str">
        <f t="shared" si="14"/>
        <v>女</v>
      </c>
      <c r="F78" s="10"/>
    </row>
    <row r="79" spans="1:6" ht="34.5" customHeight="1">
      <c r="A79" s="9">
        <v>77</v>
      </c>
      <c r="B79" s="8" t="str">
        <f>"516920230522205828142590"</f>
        <v>516920230522205828142590</v>
      </c>
      <c r="C79" s="8" t="s">
        <v>7</v>
      </c>
      <c r="D79" s="8" t="str">
        <f>"谢心柔"</f>
        <v>谢心柔</v>
      </c>
      <c r="E79" s="8" t="str">
        <f t="shared" si="14"/>
        <v>女</v>
      </c>
      <c r="F79" s="10"/>
    </row>
    <row r="80" spans="1:6" ht="34.5" customHeight="1">
      <c r="A80" s="9">
        <v>78</v>
      </c>
      <c r="B80" s="8" t="str">
        <f>"516920230522215930142616"</f>
        <v>516920230522215930142616</v>
      </c>
      <c r="C80" s="8" t="s">
        <v>7</v>
      </c>
      <c r="D80" s="8" t="str">
        <f>"王梓轩"</f>
        <v>王梓轩</v>
      </c>
      <c r="E80" s="8" t="str">
        <f t="shared" si="14"/>
        <v>女</v>
      </c>
      <c r="F80" s="10"/>
    </row>
    <row r="81" spans="1:6" ht="34.5" customHeight="1">
      <c r="A81" s="9">
        <v>79</v>
      </c>
      <c r="B81" s="8" t="str">
        <f>"516920230522110531142325"</f>
        <v>516920230522110531142325</v>
      </c>
      <c r="C81" s="8" t="s">
        <v>7</v>
      </c>
      <c r="D81" s="8" t="str">
        <f>"李琳芸"</f>
        <v>李琳芸</v>
      </c>
      <c r="E81" s="8" t="str">
        <f t="shared" si="14"/>
        <v>女</v>
      </c>
      <c r="F81" s="10"/>
    </row>
    <row r="82" spans="1:6" ht="34.5" customHeight="1">
      <c r="A82" s="9">
        <v>80</v>
      </c>
      <c r="B82" s="8" t="str">
        <f>"516920230522205518142588"</f>
        <v>516920230522205518142588</v>
      </c>
      <c r="C82" s="8" t="s">
        <v>7</v>
      </c>
      <c r="D82" s="8" t="str">
        <f>"陈泽"</f>
        <v>陈泽</v>
      </c>
      <c r="E82" s="8" t="str">
        <f>"男"</f>
        <v>男</v>
      </c>
      <c r="F82" s="10"/>
    </row>
    <row r="83" spans="1:6" ht="34.5" customHeight="1">
      <c r="A83" s="9">
        <v>81</v>
      </c>
      <c r="B83" s="8" t="str">
        <f>"516920230522214502142614"</f>
        <v>516920230522214502142614</v>
      </c>
      <c r="C83" s="8" t="s">
        <v>7</v>
      </c>
      <c r="D83" s="8" t="str">
        <f>"李爱基"</f>
        <v>李爱基</v>
      </c>
      <c r="E83" s="8" t="str">
        <f aca="true" t="shared" si="15" ref="E83:E86">"女"</f>
        <v>女</v>
      </c>
      <c r="F83" s="10"/>
    </row>
    <row r="84" spans="1:6" ht="34.5" customHeight="1">
      <c r="A84" s="9">
        <v>82</v>
      </c>
      <c r="B84" s="8" t="str">
        <f>"516920230522222104142620"</f>
        <v>516920230522222104142620</v>
      </c>
      <c r="C84" s="8" t="s">
        <v>7</v>
      </c>
      <c r="D84" s="8" t="str">
        <f>"李美颖"</f>
        <v>李美颖</v>
      </c>
      <c r="E84" s="8" t="str">
        <f t="shared" si="15"/>
        <v>女</v>
      </c>
      <c r="F84" s="10"/>
    </row>
    <row r="85" spans="1:6" ht="34.5" customHeight="1">
      <c r="A85" s="9">
        <v>83</v>
      </c>
      <c r="B85" s="8" t="str">
        <f>"516920230522225218142627"</f>
        <v>516920230522225218142627</v>
      </c>
      <c r="C85" s="8" t="s">
        <v>7</v>
      </c>
      <c r="D85" s="8" t="str">
        <f>"黄莉莉"</f>
        <v>黄莉莉</v>
      </c>
      <c r="E85" s="8" t="str">
        <f t="shared" si="15"/>
        <v>女</v>
      </c>
      <c r="F85" s="10"/>
    </row>
    <row r="86" spans="1:6" ht="34.5" customHeight="1">
      <c r="A86" s="9">
        <v>84</v>
      </c>
      <c r="B86" s="8" t="str">
        <f>"516920230522225349142628"</f>
        <v>516920230522225349142628</v>
      </c>
      <c r="C86" s="8" t="s">
        <v>7</v>
      </c>
      <c r="D86" s="8" t="str">
        <f>"李霞"</f>
        <v>李霞</v>
      </c>
      <c r="E86" s="8" t="str">
        <f t="shared" si="15"/>
        <v>女</v>
      </c>
      <c r="F86" s="10"/>
    </row>
    <row r="87" spans="1:6" ht="34.5" customHeight="1">
      <c r="A87" s="9">
        <v>85</v>
      </c>
      <c r="B87" s="8" t="str">
        <f>"516920230522214019142608"</f>
        <v>516920230522214019142608</v>
      </c>
      <c r="C87" s="8" t="s">
        <v>7</v>
      </c>
      <c r="D87" s="8" t="str">
        <f>"黄昕宇"</f>
        <v>黄昕宇</v>
      </c>
      <c r="E87" s="8" t="str">
        <f>"男"</f>
        <v>男</v>
      </c>
      <c r="F87" s="10"/>
    </row>
    <row r="88" spans="1:6" ht="34.5" customHeight="1">
      <c r="A88" s="9">
        <v>86</v>
      </c>
      <c r="B88" s="8" t="str">
        <f>"516920230523005109142641"</f>
        <v>516920230523005109142641</v>
      </c>
      <c r="C88" s="8" t="s">
        <v>7</v>
      </c>
      <c r="D88" s="8" t="str">
        <f>"孙雨晴"</f>
        <v>孙雨晴</v>
      </c>
      <c r="E88" s="8" t="str">
        <f aca="true" t="shared" si="16" ref="E88:E94">"女"</f>
        <v>女</v>
      </c>
      <c r="F88" s="10"/>
    </row>
    <row r="89" spans="1:6" ht="34.5" customHeight="1">
      <c r="A89" s="9">
        <v>87</v>
      </c>
      <c r="B89" s="8" t="str">
        <f>"516920230523085546142657"</f>
        <v>516920230523085546142657</v>
      </c>
      <c r="C89" s="8" t="s">
        <v>7</v>
      </c>
      <c r="D89" s="8" t="str">
        <f>"黄钰倩"</f>
        <v>黄钰倩</v>
      </c>
      <c r="E89" s="8" t="str">
        <f t="shared" si="16"/>
        <v>女</v>
      </c>
      <c r="F89" s="10"/>
    </row>
    <row r="90" spans="1:6" ht="34.5" customHeight="1">
      <c r="A90" s="9">
        <v>88</v>
      </c>
      <c r="B90" s="8" t="str">
        <f>"516920230523091543142661"</f>
        <v>516920230523091543142661</v>
      </c>
      <c r="C90" s="8" t="s">
        <v>7</v>
      </c>
      <c r="D90" s="8" t="str">
        <f>"谢启玲"</f>
        <v>谢启玲</v>
      </c>
      <c r="E90" s="8" t="str">
        <f t="shared" si="16"/>
        <v>女</v>
      </c>
      <c r="F90" s="10"/>
    </row>
    <row r="91" spans="1:6" ht="34.5" customHeight="1">
      <c r="A91" s="9">
        <v>89</v>
      </c>
      <c r="B91" s="8" t="str">
        <f>"516920230523092231142666"</f>
        <v>516920230523092231142666</v>
      </c>
      <c r="C91" s="8" t="s">
        <v>7</v>
      </c>
      <c r="D91" s="8" t="str">
        <f>"吉如惠"</f>
        <v>吉如惠</v>
      </c>
      <c r="E91" s="8" t="str">
        <f t="shared" si="16"/>
        <v>女</v>
      </c>
      <c r="F91" s="10"/>
    </row>
    <row r="92" spans="1:6" ht="34.5" customHeight="1">
      <c r="A92" s="9">
        <v>90</v>
      </c>
      <c r="B92" s="8" t="str">
        <f>"516920230523093150142671"</f>
        <v>516920230523093150142671</v>
      </c>
      <c r="C92" s="8" t="s">
        <v>7</v>
      </c>
      <c r="D92" s="8" t="str">
        <f>"蔡宏丽"</f>
        <v>蔡宏丽</v>
      </c>
      <c r="E92" s="8" t="str">
        <f t="shared" si="16"/>
        <v>女</v>
      </c>
      <c r="F92" s="10"/>
    </row>
    <row r="93" spans="1:6" ht="34.5" customHeight="1">
      <c r="A93" s="9">
        <v>91</v>
      </c>
      <c r="B93" s="8" t="str">
        <f>"516920230522145352142422"</f>
        <v>516920230522145352142422</v>
      </c>
      <c r="C93" s="8" t="s">
        <v>7</v>
      </c>
      <c r="D93" s="8" t="str">
        <f>"符祥玲"</f>
        <v>符祥玲</v>
      </c>
      <c r="E93" s="8" t="str">
        <f t="shared" si="16"/>
        <v>女</v>
      </c>
      <c r="F93" s="10"/>
    </row>
    <row r="94" spans="1:6" ht="34.5" customHeight="1">
      <c r="A94" s="9">
        <v>92</v>
      </c>
      <c r="B94" s="8" t="str">
        <f>"516920230522164914142498"</f>
        <v>516920230522164914142498</v>
      </c>
      <c r="C94" s="8" t="s">
        <v>7</v>
      </c>
      <c r="D94" s="8" t="str">
        <f>"张青友"</f>
        <v>张青友</v>
      </c>
      <c r="E94" s="8" t="str">
        <f t="shared" si="16"/>
        <v>女</v>
      </c>
      <c r="F94" s="10"/>
    </row>
    <row r="95" spans="1:6" ht="34.5" customHeight="1">
      <c r="A95" s="9">
        <v>93</v>
      </c>
      <c r="B95" s="8" t="str">
        <f>"516920230523101711142696"</f>
        <v>516920230523101711142696</v>
      </c>
      <c r="C95" s="8" t="s">
        <v>7</v>
      </c>
      <c r="D95" s="8" t="str">
        <f>"姚国伟"</f>
        <v>姚国伟</v>
      </c>
      <c r="E95" s="8" t="str">
        <f>"男"</f>
        <v>男</v>
      </c>
      <c r="F95" s="10"/>
    </row>
    <row r="96" spans="1:6" ht="34.5" customHeight="1">
      <c r="A96" s="9">
        <v>94</v>
      </c>
      <c r="B96" s="8" t="str">
        <f>"516920230522125133142380"</f>
        <v>516920230522125133142380</v>
      </c>
      <c r="C96" s="8" t="s">
        <v>7</v>
      </c>
      <c r="D96" s="8" t="str">
        <f>"林秋伶"</f>
        <v>林秋伶</v>
      </c>
      <c r="E96" s="8" t="str">
        <f aca="true" t="shared" si="17" ref="E96:E102">"女"</f>
        <v>女</v>
      </c>
      <c r="F96" s="10"/>
    </row>
    <row r="97" spans="1:6" ht="34.5" customHeight="1">
      <c r="A97" s="9">
        <v>95</v>
      </c>
      <c r="B97" s="8" t="str">
        <f>"516920230523102330142698"</f>
        <v>516920230523102330142698</v>
      </c>
      <c r="C97" s="8" t="s">
        <v>7</v>
      </c>
      <c r="D97" s="8" t="str">
        <f>"黄恺迪"</f>
        <v>黄恺迪</v>
      </c>
      <c r="E97" s="8" t="str">
        <f>"男"</f>
        <v>男</v>
      </c>
      <c r="F97" s="10"/>
    </row>
    <row r="98" spans="1:6" ht="34.5" customHeight="1">
      <c r="A98" s="9">
        <v>96</v>
      </c>
      <c r="B98" s="8" t="str">
        <f>"516920230523100827142694"</f>
        <v>516920230523100827142694</v>
      </c>
      <c r="C98" s="8" t="s">
        <v>7</v>
      </c>
      <c r="D98" s="8" t="str">
        <f>"符绩雪"</f>
        <v>符绩雪</v>
      </c>
      <c r="E98" s="8" t="str">
        <f t="shared" si="17"/>
        <v>女</v>
      </c>
      <c r="F98" s="10"/>
    </row>
    <row r="99" spans="1:6" ht="34.5" customHeight="1">
      <c r="A99" s="9">
        <v>97</v>
      </c>
      <c r="B99" s="8" t="str">
        <f>"516920230522165200142499"</f>
        <v>516920230522165200142499</v>
      </c>
      <c r="C99" s="8" t="s">
        <v>7</v>
      </c>
      <c r="D99" s="8" t="str">
        <f>"符雪雅"</f>
        <v>符雪雅</v>
      </c>
      <c r="E99" s="8" t="str">
        <f t="shared" si="17"/>
        <v>女</v>
      </c>
      <c r="F99" s="10"/>
    </row>
    <row r="100" spans="1:6" ht="34.5" customHeight="1">
      <c r="A100" s="9">
        <v>98</v>
      </c>
      <c r="B100" s="8" t="str">
        <f>"516920230523105326142713"</f>
        <v>516920230523105326142713</v>
      </c>
      <c r="C100" s="8" t="s">
        <v>7</v>
      </c>
      <c r="D100" s="8" t="str">
        <f>"徐佳睿"</f>
        <v>徐佳睿</v>
      </c>
      <c r="E100" s="8" t="str">
        <f t="shared" si="17"/>
        <v>女</v>
      </c>
      <c r="F100" s="10"/>
    </row>
    <row r="101" spans="1:6" ht="34.5" customHeight="1">
      <c r="A101" s="9">
        <v>99</v>
      </c>
      <c r="B101" s="8" t="str">
        <f>"516920230523102948142700"</f>
        <v>516920230523102948142700</v>
      </c>
      <c r="C101" s="8" t="s">
        <v>7</v>
      </c>
      <c r="D101" s="8" t="str">
        <f>"刘超"</f>
        <v>刘超</v>
      </c>
      <c r="E101" s="8" t="str">
        <f t="shared" si="17"/>
        <v>女</v>
      </c>
      <c r="F101" s="10"/>
    </row>
    <row r="102" spans="1:6" ht="34.5" customHeight="1">
      <c r="A102" s="9">
        <v>100</v>
      </c>
      <c r="B102" s="8" t="str">
        <f>"516920230522182316142539"</f>
        <v>516920230522182316142539</v>
      </c>
      <c r="C102" s="8" t="s">
        <v>7</v>
      </c>
      <c r="D102" s="8" t="str">
        <f>"李玥瑶"</f>
        <v>李玥瑶</v>
      </c>
      <c r="E102" s="8" t="str">
        <f t="shared" si="17"/>
        <v>女</v>
      </c>
      <c r="F102" s="10"/>
    </row>
    <row r="103" spans="1:6" ht="34.5" customHeight="1">
      <c r="A103" s="9">
        <v>101</v>
      </c>
      <c r="B103" s="8" t="str">
        <f>"516920230523111454142721"</f>
        <v>516920230523111454142721</v>
      </c>
      <c r="C103" s="8" t="s">
        <v>7</v>
      </c>
      <c r="D103" s="8" t="str">
        <f>"黄肇伟"</f>
        <v>黄肇伟</v>
      </c>
      <c r="E103" s="8" t="str">
        <f>"男"</f>
        <v>男</v>
      </c>
      <c r="F103" s="10"/>
    </row>
    <row r="104" spans="1:6" ht="34.5" customHeight="1">
      <c r="A104" s="9">
        <v>102</v>
      </c>
      <c r="B104" s="8" t="str">
        <f>"516920230523104959142710"</f>
        <v>516920230523104959142710</v>
      </c>
      <c r="C104" s="8" t="s">
        <v>7</v>
      </c>
      <c r="D104" s="8" t="str">
        <f>"王苏云"</f>
        <v>王苏云</v>
      </c>
      <c r="E104" s="8" t="str">
        <f aca="true" t="shared" si="18" ref="E104:E114">"女"</f>
        <v>女</v>
      </c>
      <c r="F104" s="10"/>
    </row>
    <row r="105" spans="1:6" ht="34.5" customHeight="1">
      <c r="A105" s="9">
        <v>103</v>
      </c>
      <c r="B105" s="8" t="str">
        <f>"516920230523113946142732"</f>
        <v>516920230523113946142732</v>
      </c>
      <c r="C105" s="8" t="s">
        <v>7</v>
      </c>
      <c r="D105" s="8" t="str">
        <f>"郑琼珠"</f>
        <v>郑琼珠</v>
      </c>
      <c r="E105" s="8" t="str">
        <f t="shared" si="18"/>
        <v>女</v>
      </c>
      <c r="F105" s="10"/>
    </row>
    <row r="106" spans="1:6" ht="34.5" customHeight="1">
      <c r="A106" s="9">
        <v>104</v>
      </c>
      <c r="B106" s="8" t="str">
        <f>"516920230523100320142690"</f>
        <v>516920230523100320142690</v>
      </c>
      <c r="C106" s="8" t="s">
        <v>7</v>
      </c>
      <c r="D106" s="8" t="str">
        <f>"史计"</f>
        <v>史计</v>
      </c>
      <c r="E106" s="8" t="str">
        <f t="shared" si="18"/>
        <v>女</v>
      </c>
      <c r="F106" s="10"/>
    </row>
    <row r="107" spans="1:6" ht="34.5" customHeight="1">
      <c r="A107" s="9">
        <v>105</v>
      </c>
      <c r="B107" s="8" t="str">
        <f>"516920230523094409142677"</f>
        <v>516920230523094409142677</v>
      </c>
      <c r="C107" s="8" t="s">
        <v>7</v>
      </c>
      <c r="D107" s="8" t="str">
        <f>"林红杏"</f>
        <v>林红杏</v>
      </c>
      <c r="E107" s="8" t="str">
        <f t="shared" si="18"/>
        <v>女</v>
      </c>
      <c r="F107" s="10"/>
    </row>
    <row r="108" spans="1:6" ht="34.5" customHeight="1">
      <c r="A108" s="9">
        <v>106</v>
      </c>
      <c r="B108" s="8" t="str">
        <f>"516920230522172054142513"</f>
        <v>516920230522172054142513</v>
      </c>
      <c r="C108" s="8" t="s">
        <v>7</v>
      </c>
      <c r="D108" s="8" t="str">
        <f>"韦玉"</f>
        <v>韦玉</v>
      </c>
      <c r="E108" s="8" t="str">
        <f t="shared" si="18"/>
        <v>女</v>
      </c>
      <c r="F108" s="10"/>
    </row>
    <row r="109" spans="1:6" ht="34.5" customHeight="1">
      <c r="A109" s="9">
        <v>107</v>
      </c>
      <c r="B109" s="8" t="str">
        <f>"516920230523123330142742"</f>
        <v>516920230523123330142742</v>
      </c>
      <c r="C109" s="8" t="s">
        <v>7</v>
      </c>
      <c r="D109" s="8" t="str">
        <f>"陈乙玲"</f>
        <v>陈乙玲</v>
      </c>
      <c r="E109" s="8" t="str">
        <f t="shared" si="18"/>
        <v>女</v>
      </c>
      <c r="F109" s="10"/>
    </row>
    <row r="110" spans="1:6" ht="34.5" customHeight="1">
      <c r="A110" s="9">
        <v>108</v>
      </c>
      <c r="B110" s="8" t="str">
        <f>"516920230522115817142362"</f>
        <v>516920230522115817142362</v>
      </c>
      <c r="C110" s="8" t="s">
        <v>7</v>
      </c>
      <c r="D110" s="8" t="str">
        <f>"林恩"</f>
        <v>林恩</v>
      </c>
      <c r="E110" s="8" t="str">
        <f t="shared" si="18"/>
        <v>女</v>
      </c>
      <c r="F110" s="10"/>
    </row>
    <row r="111" spans="1:6" ht="34.5" customHeight="1">
      <c r="A111" s="9">
        <v>109</v>
      </c>
      <c r="B111" s="8" t="str">
        <f>"516920230522162650142481"</f>
        <v>516920230522162650142481</v>
      </c>
      <c r="C111" s="8" t="s">
        <v>7</v>
      </c>
      <c r="D111" s="8" t="str">
        <f>"卢可意"</f>
        <v>卢可意</v>
      </c>
      <c r="E111" s="8" t="str">
        <f t="shared" si="18"/>
        <v>女</v>
      </c>
      <c r="F111" s="10"/>
    </row>
    <row r="112" spans="1:6" ht="34.5" customHeight="1">
      <c r="A112" s="9">
        <v>110</v>
      </c>
      <c r="B112" s="8" t="str">
        <f>"516920230523110031142717"</f>
        <v>516920230523110031142717</v>
      </c>
      <c r="C112" s="8" t="s">
        <v>7</v>
      </c>
      <c r="D112" s="8" t="str">
        <f>"刘业莹"</f>
        <v>刘业莹</v>
      </c>
      <c r="E112" s="8" t="str">
        <f t="shared" si="18"/>
        <v>女</v>
      </c>
      <c r="F112" s="10"/>
    </row>
    <row r="113" spans="1:6" ht="34.5" customHeight="1">
      <c r="A113" s="9">
        <v>111</v>
      </c>
      <c r="B113" s="8" t="str">
        <f>"516920230523132058142750"</f>
        <v>516920230523132058142750</v>
      </c>
      <c r="C113" s="8" t="s">
        <v>7</v>
      </c>
      <c r="D113" s="8" t="str">
        <f>"杨淮菁"</f>
        <v>杨淮菁</v>
      </c>
      <c r="E113" s="8" t="str">
        <f t="shared" si="18"/>
        <v>女</v>
      </c>
      <c r="F113" s="10"/>
    </row>
    <row r="114" spans="1:6" ht="34.5" customHeight="1">
      <c r="A114" s="9">
        <v>112</v>
      </c>
      <c r="B114" s="8" t="str">
        <f>"516920230523132958142753"</f>
        <v>516920230523132958142753</v>
      </c>
      <c r="C114" s="8" t="s">
        <v>7</v>
      </c>
      <c r="D114" s="8" t="str">
        <f>"陈运坤"</f>
        <v>陈运坤</v>
      </c>
      <c r="E114" s="8" t="str">
        <f t="shared" si="18"/>
        <v>女</v>
      </c>
      <c r="F114" s="10"/>
    </row>
    <row r="115" spans="1:6" ht="34.5" customHeight="1">
      <c r="A115" s="9">
        <v>113</v>
      </c>
      <c r="B115" s="8" t="str">
        <f>"516920230523134421142755"</f>
        <v>516920230523134421142755</v>
      </c>
      <c r="C115" s="8" t="s">
        <v>7</v>
      </c>
      <c r="D115" s="8" t="str">
        <f>"何伟泽"</f>
        <v>何伟泽</v>
      </c>
      <c r="E115" s="8" t="str">
        <f>"男"</f>
        <v>男</v>
      </c>
      <c r="F115" s="10"/>
    </row>
    <row r="116" spans="1:6" ht="34.5" customHeight="1">
      <c r="A116" s="9">
        <v>114</v>
      </c>
      <c r="B116" s="8" t="str">
        <f>"516920230523134513142756"</f>
        <v>516920230523134513142756</v>
      </c>
      <c r="C116" s="8" t="s">
        <v>7</v>
      </c>
      <c r="D116" s="8" t="str">
        <f>"郑冰心"</f>
        <v>郑冰心</v>
      </c>
      <c r="E116" s="8" t="str">
        <f>"男"</f>
        <v>男</v>
      </c>
      <c r="F116" s="10"/>
    </row>
    <row r="117" spans="1:6" ht="34.5" customHeight="1">
      <c r="A117" s="9">
        <v>115</v>
      </c>
      <c r="B117" s="8" t="str">
        <f>"516920230523135107142758"</f>
        <v>516920230523135107142758</v>
      </c>
      <c r="C117" s="8" t="s">
        <v>7</v>
      </c>
      <c r="D117" s="8" t="str">
        <f>"向凯萍"</f>
        <v>向凯萍</v>
      </c>
      <c r="E117" s="8" t="str">
        <f aca="true" t="shared" si="19" ref="E117:E126">"女"</f>
        <v>女</v>
      </c>
      <c r="F117" s="10"/>
    </row>
    <row r="118" spans="1:6" ht="34.5" customHeight="1">
      <c r="A118" s="9">
        <v>116</v>
      </c>
      <c r="B118" s="8" t="str">
        <f>"516920230523140654142761"</f>
        <v>516920230523140654142761</v>
      </c>
      <c r="C118" s="8" t="s">
        <v>7</v>
      </c>
      <c r="D118" s="8" t="str">
        <f>"李伊扬"</f>
        <v>李伊扬</v>
      </c>
      <c r="E118" s="8" t="str">
        <f t="shared" si="19"/>
        <v>女</v>
      </c>
      <c r="F118" s="10"/>
    </row>
    <row r="119" spans="1:6" ht="34.5" customHeight="1">
      <c r="A119" s="9">
        <v>117</v>
      </c>
      <c r="B119" s="8" t="str">
        <f>"516920230523143548142766"</f>
        <v>516920230523143548142766</v>
      </c>
      <c r="C119" s="8" t="s">
        <v>7</v>
      </c>
      <c r="D119" s="8" t="str">
        <f>"林恒妃"</f>
        <v>林恒妃</v>
      </c>
      <c r="E119" s="8" t="str">
        <f t="shared" si="19"/>
        <v>女</v>
      </c>
      <c r="F119" s="10"/>
    </row>
    <row r="120" spans="1:6" ht="34.5" customHeight="1">
      <c r="A120" s="9">
        <v>118</v>
      </c>
      <c r="B120" s="8" t="str">
        <f>"516920230523114929142736"</f>
        <v>516920230523114929142736</v>
      </c>
      <c r="C120" s="8" t="s">
        <v>7</v>
      </c>
      <c r="D120" s="8" t="str">
        <f>"岳子艺"</f>
        <v>岳子艺</v>
      </c>
      <c r="E120" s="8" t="str">
        <f t="shared" si="19"/>
        <v>女</v>
      </c>
      <c r="F120" s="10"/>
    </row>
    <row r="121" spans="1:6" ht="34.5" customHeight="1">
      <c r="A121" s="9">
        <v>119</v>
      </c>
      <c r="B121" s="8" t="str">
        <f>"516920230522202217142575"</f>
        <v>516920230522202217142575</v>
      </c>
      <c r="C121" s="8" t="s">
        <v>7</v>
      </c>
      <c r="D121" s="8" t="str">
        <f>"夏萍"</f>
        <v>夏萍</v>
      </c>
      <c r="E121" s="8" t="str">
        <f t="shared" si="19"/>
        <v>女</v>
      </c>
      <c r="F121" s="10"/>
    </row>
    <row r="122" spans="1:6" ht="34.5" customHeight="1">
      <c r="A122" s="9">
        <v>120</v>
      </c>
      <c r="B122" s="8" t="str">
        <f>"516920230522213454142606"</f>
        <v>516920230522213454142606</v>
      </c>
      <c r="C122" s="8" t="s">
        <v>7</v>
      </c>
      <c r="D122" s="8" t="str">
        <f>"曹泽文"</f>
        <v>曹泽文</v>
      </c>
      <c r="E122" s="8" t="str">
        <f t="shared" si="19"/>
        <v>女</v>
      </c>
      <c r="F122" s="10"/>
    </row>
    <row r="123" spans="1:6" ht="34.5" customHeight="1">
      <c r="A123" s="9">
        <v>121</v>
      </c>
      <c r="B123" s="8" t="str">
        <f>"516920230523150959142774"</f>
        <v>516920230523150959142774</v>
      </c>
      <c r="C123" s="8" t="s">
        <v>7</v>
      </c>
      <c r="D123" s="8" t="str">
        <f>"赵钰涵"</f>
        <v>赵钰涵</v>
      </c>
      <c r="E123" s="8" t="str">
        <f t="shared" si="19"/>
        <v>女</v>
      </c>
      <c r="F123" s="10"/>
    </row>
    <row r="124" spans="1:6" ht="34.5" customHeight="1">
      <c r="A124" s="9">
        <v>122</v>
      </c>
      <c r="B124" s="8" t="str">
        <f>"516920230523152548142786"</f>
        <v>516920230523152548142786</v>
      </c>
      <c r="C124" s="8" t="s">
        <v>7</v>
      </c>
      <c r="D124" s="8" t="str">
        <f>"王后苗"</f>
        <v>王后苗</v>
      </c>
      <c r="E124" s="8" t="str">
        <f t="shared" si="19"/>
        <v>女</v>
      </c>
      <c r="F124" s="10"/>
    </row>
    <row r="125" spans="1:6" ht="34.5" customHeight="1">
      <c r="A125" s="9">
        <v>123</v>
      </c>
      <c r="B125" s="8" t="str">
        <f>"516920230522144547142418"</f>
        <v>516920230522144547142418</v>
      </c>
      <c r="C125" s="8" t="s">
        <v>7</v>
      </c>
      <c r="D125" s="8" t="str">
        <f>"高宝艳"</f>
        <v>高宝艳</v>
      </c>
      <c r="E125" s="8" t="str">
        <f t="shared" si="19"/>
        <v>女</v>
      </c>
      <c r="F125" s="10"/>
    </row>
    <row r="126" spans="1:6" ht="34.5" customHeight="1">
      <c r="A126" s="9">
        <v>124</v>
      </c>
      <c r="B126" s="8" t="str">
        <f>"516920230523151444142776"</f>
        <v>516920230523151444142776</v>
      </c>
      <c r="C126" s="8" t="s">
        <v>7</v>
      </c>
      <c r="D126" s="8" t="str">
        <f>"林慧"</f>
        <v>林慧</v>
      </c>
      <c r="E126" s="8" t="str">
        <f t="shared" si="19"/>
        <v>女</v>
      </c>
      <c r="F126" s="10"/>
    </row>
    <row r="127" spans="1:6" ht="34.5" customHeight="1">
      <c r="A127" s="9">
        <v>125</v>
      </c>
      <c r="B127" s="8" t="str">
        <f>"516920230523154621142791"</f>
        <v>516920230523154621142791</v>
      </c>
      <c r="C127" s="8" t="s">
        <v>7</v>
      </c>
      <c r="D127" s="8" t="str">
        <f>"黎礼福"</f>
        <v>黎礼福</v>
      </c>
      <c r="E127" s="8" t="str">
        <f aca="true" t="shared" si="20" ref="E127:E132">"男"</f>
        <v>男</v>
      </c>
      <c r="F127" s="10"/>
    </row>
    <row r="128" spans="1:6" ht="34.5" customHeight="1">
      <c r="A128" s="9">
        <v>126</v>
      </c>
      <c r="B128" s="8" t="str">
        <f>"516920230523160337142801"</f>
        <v>516920230523160337142801</v>
      </c>
      <c r="C128" s="8" t="s">
        <v>7</v>
      </c>
      <c r="D128" s="8" t="str">
        <f>"吴海秀"</f>
        <v>吴海秀</v>
      </c>
      <c r="E128" s="8" t="str">
        <f aca="true" t="shared" si="21" ref="E128:E130">"女"</f>
        <v>女</v>
      </c>
      <c r="F128" s="10"/>
    </row>
    <row r="129" spans="1:6" ht="34.5" customHeight="1">
      <c r="A129" s="9">
        <v>127</v>
      </c>
      <c r="B129" s="8" t="str">
        <f>"516920230522103602142302"</f>
        <v>516920230522103602142302</v>
      </c>
      <c r="C129" s="8" t="s">
        <v>7</v>
      </c>
      <c r="D129" s="8" t="str">
        <f>"韦晓慧"</f>
        <v>韦晓慧</v>
      </c>
      <c r="E129" s="8" t="str">
        <f t="shared" si="21"/>
        <v>女</v>
      </c>
      <c r="F129" s="10"/>
    </row>
    <row r="130" spans="1:6" ht="34.5" customHeight="1">
      <c r="A130" s="9">
        <v>128</v>
      </c>
      <c r="B130" s="8" t="str">
        <f>"516920230523152758142788"</f>
        <v>516920230523152758142788</v>
      </c>
      <c r="C130" s="8" t="s">
        <v>7</v>
      </c>
      <c r="D130" s="8" t="str">
        <f>"唐佳佳"</f>
        <v>唐佳佳</v>
      </c>
      <c r="E130" s="8" t="str">
        <f t="shared" si="21"/>
        <v>女</v>
      </c>
      <c r="F130" s="10"/>
    </row>
    <row r="131" spans="1:6" ht="34.5" customHeight="1">
      <c r="A131" s="9">
        <v>129</v>
      </c>
      <c r="B131" s="8" t="str">
        <f>"516920230523161109142806"</f>
        <v>516920230523161109142806</v>
      </c>
      <c r="C131" s="8" t="s">
        <v>7</v>
      </c>
      <c r="D131" s="8" t="str">
        <f>"王策"</f>
        <v>王策</v>
      </c>
      <c r="E131" s="8" t="str">
        <f t="shared" si="20"/>
        <v>男</v>
      </c>
      <c r="F131" s="10"/>
    </row>
    <row r="132" spans="1:6" ht="34.5" customHeight="1">
      <c r="A132" s="9">
        <v>130</v>
      </c>
      <c r="B132" s="8" t="str">
        <f>"516920230523161842142809"</f>
        <v>516920230523161842142809</v>
      </c>
      <c r="C132" s="8" t="s">
        <v>7</v>
      </c>
      <c r="D132" s="8" t="str">
        <f>"钟浩东"</f>
        <v>钟浩东</v>
      </c>
      <c r="E132" s="8" t="str">
        <f t="shared" si="20"/>
        <v>男</v>
      </c>
      <c r="F132" s="10"/>
    </row>
    <row r="133" spans="1:6" ht="34.5" customHeight="1">
      <c r="A133" s="9">
        <v>131</v>
      </c>
      <c r="B133" s="8" t="str">
        <f>"516920230523155149142792"</f>
        <v>516920230523155149142792</v>
      </c>
      <c r="C133" s="8" t="s">
        <v>7</v>
      </c>
      <c r="D133" s="8" t="str">
        <f>"符若男"</f>
        <v>符若男</v>
      </c>
      <c r="E133" s="8" t="str">
        <f aca="true" t="shared" si="22" ref="E133:E136">"女"</f>
        <v>女</v>
      </c>
      <c r="F133" s="10"/>
    </row>
    <row r="134" spans="1:6" ht="34.5" customHeight="1">
      <c r="A134" s="9">
        <v>132</v>
      </c>
      <c r="B134" s="8" t="str">
        <f>"516920230522211209142596"</f>
        <v>516920230522211209142596</v>
      </c>
      <c r="C134" s="8" t="s">
        <v>7</v>
      </c>
      <c r="D134" s="8" t="str">
        <f>"王龄媛"</f>
        <v>王龄媛</v>
      </c>
      <c r="E134" s="8" t="str">
        <f t="shared" si="22"/>
        <v>女</v>
      </c>
      <c r="F134" s="10"/>
    </row>
    <row r="135" spans="1:6" ht="34.5" customHeight="1">
      <c r="A135" s="9">
        <v>133</v>
      </c>
      <c r="B135" s="8" t="str">
        <f>"516920230523163912142816"</f>
        <v>516920230523163912142816</v>
      </c>
      <c r="C135" s="8" t="s">
        <v>7</v>
      </c>
      <c r="D135" s="8" t="str">
        <f>"赵一凡"</f>
        <v>赵一凡</v>
      </c>
      <c r="E135" s="8" t="str">
        <f aca="true" t="shared" si="23" ref="E135:E139">"男"</f>
        <v>男</v>
      </c>
      <c r="F135" s="10"/>
    </row>
    <row r="136" spans="1:6" ht="34.5" customHeight="1">
      <c r="A136" s="9">
        <v>134</v>
      </c>
      <c r="B136" s="8" t="str">
        <f>"516920230522131020142384"</f>
        <v>516920230522131020142384</v>
      </c>
      <c r="C136" s="8" t="s">
        <v>7</v>
      </c>
      <c r="D136" s="8" t="str">
        <f>"周海蓝"</f>
        <v>周海蓝</v>
      </c>
      <c r="E136" s="8" t="str">
        <f t="shared" si="22"/>
        <v>女</v>
      </c>
      <c r="F136" s="10"/>
    </row>
    <row r="137" spans="1:6" ht="34.5" customHeight="1">
      <c r="A137" s="9">
        <v>135</v>
      </c>
      <c r="B137" s="8" t="str">
        <f>"516920230522164057142489"</f>
        <v>516920230522164057142489</v>
      </c>
      <c r="C137" s="8" t="s">
        <v>7</v>
      </c>
      <c r="D137" s="8" t="str">
        <f>"殷诚轩"</f>
        <v>殷诚轩</v>
      </c>
      <c r="E137" s="8" t="str">
        <f t="shared" si="23"/>
        <v>男</v>
      </c>
      <c r="F137" s="10"/>
    </row>
    <row r="138" spans="1:6" ht="34.5" customHeight="1">
      <c r="A138" s="9">
        <v>136</v>
      </c>
      <c r="B138" s="8" t="str">
        <f>"516920230523161653142808"</f>
        <v>516920230523161653142808</v>
      </c>
      <c r="C138" s="8" t="s">
        <v>7</v>
      </c>
      <c r="D138" s="8" t="str">
        <f>"王远浩"</f>
        <v>王远浩</v>
      </c>
      <c r="E138" s="8" t="str">
        <f t="shared" si="23"/>
        <v>男</v>
      </c>
      <c r="F138" s="10"/>
    </row>
    <row r="139" spans="1:6" ht="34.5" customHeight="1">
      <c r="A139" s="9">
        <v>137</v>
      </c>
      <c r="B139" s="8" t="str">
        <f>"516920230522100233142274"</f>
        <v>516920230522100233142274</v>
      </c>
      <c r="C139" s="8" t="s">
        <v>7</v>
      </c>
      <c r="D139" s="8" t="str">
        <f>"王伟博"</f>
        <v>王伟博</v>
      </c>
      <c r="E139" s="8" t="str">
        <f t="shared" si="23"/>
        <v>男</v>
      </c>
      <c r="F139" s="10"/>
    </row>
    <row r="140" spans="1:6" ht="34.5" customHeight="1">
      <c r="A140" s="9">
        <v>138</v>
      </c>
      <c r="B140" s="8" t="str">
        <f>"516920230523172806142837"</f>
        <v>516920230523172806142837</v>
      </c>
      <c r="C140" s="8" t="s">
        <v>7</v>
      </c>
      <c r="D140" s="8" t="str">
        <f>"谢碧桑"</f>
        <v>谢碧桑</v>
      </c>
      <c r="E140" s="8" t="str">
        <f aca="true" t="shared" si="24" ref="E140:E145">"女"</f>
        <v>女</v>
      </c>
      <c r="F140" s="10"/>
    </row>
    <row r="141" spans="1:6" ht="34.5" customHeight="1">
      <c r="A141" s="9">
        <v>139</v>
      </c>
      <c r="B141" s="8" t="str">
        <f>"516920230523173909142839"</f>
        <v>516920230523173909142839</v>
      </c>
      <c r="C141" s="8" t="s">
        <v>7</v>
      </c>
      <c r="D141" s="8" t="str">
        <f>"陈文玥"</f>
        <v>陈文玥</v>
      </c>
      <c r="E141" s="8" t="str">
        <f t="shared" si="24"/>
        <v>女</v>
      </c>
      <c r="F141" s="10"/>
    </row>
    <row r="142" spans="1:6" ht="34.5" customHeight="1">
      <c r="A142" s="9">
        <v>140</v>
      </c>
      <c r="B142" s="8" t="str">
        <f>"516920230523095737142688"</f>
        <v>516920230523095737142688</v>
      </c>
      <c r="C142" s="8" t="s">
        <v>7</v>
      </c>
      <c r="D142" s="8" t="str">
        <f>"吴本科"</f>
        <v>吴本科</v>
      </c>
      <c r="E142" s="8" t="str">
        <f>"男"</f>
        <v>男</v>
      </c>
      <c r="F142" s="10"/>
    </row>
    <row r="143" spans="1:6" ht="34.5" customHeight="1">
      <c r="A143" s="9">
        <v>141</v>
      </c>
      <c r="B143" s="8" t="str">
        <f>"516920230523174510142845"</f>
        <v>516920230523174510142845</v>
      </c>
      <c r="C143" s="8" t="s">
        <v>7</v>
      </c>
      <c r="D143" s="8" t="str">
        <f>"文小玲"</f>
        <v>文小玲</v>
      </c>
      <c r="E143" s="8" t="str">
        <f t="shared" si="24"/>
        <v>女</v>
      </c>
      <c r="F143" s="10"/>
    </row>
    <row r="144" spans="1:6" ht="34.5" customHeight="1">
      <c r="A144" s="9">
        <v>142</v>
      </c>
      <c r="B144" s="8" t="str">
        <f>"516920230523173947142840"</f>
        <v>516920230523173947142840</v>
      </c>
      <c r="C144" s="8" t="s">
        <v>7</v>
      </c>
      <c r="D144" s="8" t="str">
        <f>"邢美美"</f>
        <v>邢美美</v>
      </c>
      <c r="E144" s="8" t="str">
        <f t="shared" si="24"/>
        <v>女</v>
      </c>
      <c r="F144" s="10"/>
    </row>
    <row r="145" spans="1:6" ht="34.5" customHeight="1">
      <c r="A145" s="9">
        <v>143</v>
      </c>
      <c r="B145" s="8" t="str">
        <f>"516920230523181333142853"</f>
        <v>516920230523181333142853</v>
      </c>
      <c r="C145" s="8" t="s">
        <v>7</v>
      </c>
      <c r="D145" s="8" t="str">
        <f>"李娇惠"</f>
        <v>李娇惠</v>
      </c>
      <c r="E145" s="8" t="str">
        <f t="shared" si="24"/>
        <v>女</v>
      </c>
      <c r="F145" s="10"/>
    </row>
    <row r="146" spans="1:6" ht="34.5" customHeight="1">
      <c r="A146" s="9">
        <v>144</v>
      </c>
      <c r="B146" s="8" t="str">
        <f>"516920230523181709142855"</f>
        <v>516920230523181709142855</v>
      </c>
      <c r="C146" s="8" t="s">
        <v>7</v>
      </c>
      <c r="D146" s="8" t="str">
        <f>"黄敏"</f>
        <v>黄敏</v>
      </c>
      <c r="E146" s="8" t="str">
        <f>"男"</f>
        <v>男</v>
      </c>
      <c r="F146" s="10"/>
    </row>
    <row r="147" spans="1:6" ht="34.5" customHeight="1">
      <c r="A147" s="9">
        <v>145</v>
      </c>
      <c r="B147" s="8" t="str">
        <f>"516920230523112854142726"</f>
        <v>516920230523112854142726</v>
      </c>
      <c r="C147" s="8" t="s">
        <v>7</v>
      </c>
      <c r="D147" s="8" t="str">
        <f>"王晓雯"</f>
        <v>王晓雯</v>
      </c>
      <c r="E147" s="8" t="str">
        <f aca="true" t="shared" si="25" ref="E147:E153">"女"</f>
        <v>女</v>
      </c>
      <c r="F147" s="10"/>
    </row>
    <row r="148" spans="1:6" ht="34.5" customHeight="1">
      <c r="A148" s="9">
        <v>146</v>
      </c>
      <c r="B148" s="8" t="str">
        <f>"516920230523182917142858"</f>
        <v>516920230523182917142858</v>
      </c>
      <c r="C148" s="8" t="s">
        <v>7</v>
      </c>
      <c r="D148" s="8" t="str">
        <f>"张年俊"</f>
        <v>张年俊</v>
      </c>
      <c r="E148" s="8" t="str">
        <f>"男"</f>
        <v>男</v>
      </c>
      <c r="F148" s="10"/>
    </row>
    <row r="149" spans="1:6" ht="34.5" customHeight="1">
      <c r="A149" s="9">
        <v>147</v>
      </c>
      <c r="B149" s="8" t="str">
        <f>"516920230523190010142866"</f>
        <v>516920230523190010142866</v>
      </c>
      <c r="C149" s="8" t="s">
        <v>7</v>
      </c>
      <c r="D149" s="8" t="str">
        <f>"王雪芬"</f>
        <v>王雪芬</v>
      </c>
      <c r="E149" s="8" t="str">
        <f t="shared" si="25"/>
        <v>女</v>
      </c>
      <c r="F149" s="10"/>
    </row>
    <row r="150" spans="1:6" ht="34.5" customHeight="1">
      <c r="A150" s="9">
        <v>148</v>
      </c>
      <c r="B150" s="8" t="str">
        <f>"516920230522203318142580"</f>
        <v>516920230522203318142580</v>
      </c>
      <c r="C150" s="8" t="s">
        <v>7</v>
      </c>
      <c r="D150" s="8" t="str">
        <f>"吴昱颖"</f>
        <v>吴昱颖</v>
      </c>
      <c r="E150" s="8" t="str">
        <f t="shared" si="25"/>
        <v>女</v>
      </c>
      <c r="F150" s="10"/>
    </row>
    <row r="151" spans="1:6" ht="34.5" customHeight="1">
      <c r="A151" s="9">
        <v>149</v>
      </c>
      <c r="B151" s="8" t="str">
        <f>"516920230522214212142610"</f>
        <v>516920230522214212142610</v>
      </c>
      <c r="C151" s="8" t="s">
        <v>7</v>
      </c>
      <c r="D151" s="8" t="str">
        <f>"蔡明琴"</f>
        <v>蔡明琴</v>
      </c>
      <c r="E151" s="8" t="str">
        <f t="shared" si="25"/>
        <v>女</v>
      </c>
      <c r="F151" s="10"/>
    </row>
    <row r="152" spans="1:6" ht="34.5" customHeight="1">
      <c r="A152" s="9">
        <v>150</v>
      </c>
      <c r="B152" s="8" t="str">
        <f>"516920230523172343142835"</f>
        <v>516920230523172343142835</v>
      </c>
      <c r="C152" s="8" t="s">
        <v>7</v>
      </c>
      <c r="D152" s="8" t="str">
        <f>"王娟娟"</f>
        <v>王娟娟</v>
      </c>
      <c r="E152" s="8" t="str">
        <f t="shared" si="25"/>
        <v>女</v>
      </c>
      <c r="F152" s="10"/>
    </row>
    <row r="153" spans="1:6" ht="34.5" customHeight="1">
      <c r="A153" s="9">
        <v>151</v>
      </c>
      <c r="B153" s="8" t="str">
        <f>"516920230522194037142556"</f>
        <v>516920230522194037142556</v>
      </c>
      <c r="C153" s="8" t="s">
        <v>7</v>
      </c>
      <c r="D153" s="8" t="str">
        <f>"张丹"</f>
        <v>张丹</v>
      </c>
      <c r="E153" s="8" t="str">
        <f t="shared" si="25"/>
        <v>女</v>
      </c>
      <c r="F153" s="10"/>
    </row>
    <row r="154" spans="1:6" ht="34.5" customHeight="1">
      <c r="A154" s="9">
        <v>152</v>
      </c>
      <c r="B154" s="8" t="str">
        <f>"516920230523195346142874"</f>
        <v>516920230523195346142874</v>
      </c>
      <c r="C154" s="8" t="s">
        <v>7</v>
      </c>
      <c r="D154" s="8" t="str">
        <f>"林超超"</f>
        <v>林超超</v>
      </c>
      <c r="E154" s="8" t="str">
        <f aca="true" t="shared" si="26" ref="E154:E158">"男"</f>
        <v>男</v>
      </c>
      <c r="F154" s="10"/>
    </row>
    <row r="155" spans="1:6" ht="34.5" customHeight="1">
      <c r="A155" s="9">
        <v>153</v>
      </c>
      <c r="B155" s="8" t="str">
        <f>"516920230523183349142859"</f>
        <v>516920230523183349142859</v>
      </c>
      <c r="C155" s="8" t="s">
        <v>7</v>
      </c>
      <c r="D155" s="8" t="str">
        <f>"李友炽"</f>
        <v>李友炽</v>
      </c>
      <c r="E155" s="8" t="str">
        <f t="shared" si="26"/>
        <v>男</v>
      </c>
      <c r="F155" s="10"/>
    </row>
    <row r="156" spans="1:6" ht="34.5" customHeight="1">
      <c r="A156" s="9">
        <v>154</v>
      </c>
      <c r="B156" s="8" t="str">
        <f>"516920230523195932142875"</f>
        <v>516920230523195932142875</v>
      </c>
      <c r="C156" s="8" t="s">
        <v>7</v>
      </c>
      <c r="D156" s="8" t="str">
        <f>"宫淑悦"</f>
        <v>宫淑悦</v>
      </c>
      <c r="E156" s="8" t="str">
        <f aca="true" t="shared" si="27" ref="E156:E159">"女"</f>
        <v>女</v>
      </c>
      <c r="F156" s="10"/>
    </row>
    <row r="157" spans="1:6" ht="34.5" customHeight="1">
      <c r="A157" s="9">
        <v>155</v>
      </c>
      <c r="B157" s="8" t="str">
        <f>"516920230523205115142885"</f>
        <v>516920230523205115142885</v>
      </c>
      <c r="C157" s="8" t="s">
        <v>7</v>
      </c>
      <c r="D157" s="8" t="str">
        <f>"郑惠玲"</f>
        <v>郑惠玲</v>
      </c>
      <c r="E157" s="8" t="str">
        <f t="shared" si="27"/>
        <v>女</v>
      </c>
      <c r="F157" s="10"/>
    </row>
    <row r="158" spans="1:6" ht="34.5" customHeight="1">
      <c r="A158" s="9">
        <v>156</v>
      </c>
      <c r="B158" s="8" t="str">
        <f>"516920230522150830142426"</f>
        <v>516920230522150830142426</v>
      </c>
      <c r="C158" s="8" t="s">
        <v>7</v>
      </c>
      <c r="D158" s="8" t="str">
        <f>"陈俊全"</f>
        <v>陈俊全</v>
      </c>
      <c r="E158" s="8" t="str">
        <f t="shared" si="26"/>
        <v>男</v>
      </c>
      <c r="F158" s="10"/>
    </row>
    <row r="159" spans="1:6" ht="34.5" customHeight="1">
      <c r="A159" s="9">
        <v>157</v>
      </c>
      <c r="B159" s="8" t="str">
        <f>"516920230522225546142630"</f>
        <v>516920230522225546142630</v>
      </c>
      <c r="C159" s="8" t="s">
        <v>7</v>
      </c>
      <c r="D159" s="8" t="str">
        <f>"孙影"</f>
        <v>孙影</v>
      </c>
      <c r="E159" s="8" t="str">
        <f t="shared" si="27"/>
        <v>女</v>
      </c>
      <c r="F159" s="10"/>
    </row>
    <row r="160" spans="1:6" ht="34.5" customHeight="1">
      <c r="A160" s="9">
        <v>158</v>
      </c>
      <c r="B160" s="8" t="str">
        <f>"516920230523215106142899"</f>
        <v>516920230523215106142899</v>
      </c>
      <c r="C160" s="8" t="s">
        <v>7</v>
      </c>
      <c r="D160" s="8" t="str">
        <f>"吴赤诚"</f>
        <v>吴赤诚</v>
      </c>
      <c r="E160" s="8" t="str">
        <f>"男"</f>
        <v>男</v>
      </c>
      <c r="F160" s="10"/>
    </row>
    <row r="161" spans="1:6" ht="34.5" customHeight="1">
      <c r="A161" s="9">
        <v>159</v>
      </c>
      <c r="B161" s="8" t="str">
        <f>"516920230523141048142762"</f>
        <v>516920230523141048142762</v>
      </c>
      <c r="C161" s="8" t="s">
        <v>7</v>
      </c>
      <c r="D161" s="8" t="str">
        <f>"黎俊琅"</f>
        <v>黎俊琅</v>
      </c>
      <c r="E161" s="8" t="str">
        <f aca="true" t="shared" si="28" ref="E161:E166">"女"</f>
        <v>女</v>
      </c>
      <c r="F161" s="10"/>
    </row>
    <row r="162" spans="1:6" ht="34.5" customHeight="1">
      <c r="A162" s="9">
        <v>160</v>
      </c>
      <c r="B162" s="8" t="str">
        <f>"516920230523213713142894"</f>
        <v>516920230523213713142894</v>
      </c>
      <c r="C162" s="8" t="s">
        <v>7</v>
      </c>
      <c r="D162" s="8" t="str">
        <f>"谢京彤"</f>
        <v>谢京彤</v>
      </c>
      <c r="E162" s="8" t="str">
        <f t="shared" si="28"/>
        <v>女</v>
      </c>
      <c r="F162" s="10"/>
    </row>
    <row r="163" spans="1:6" ht="34.5" customHeight="1">
      <c r="A163" s="9">
        <v>161</v>
      </c>
      <c r="B163" s="8" t="str">
        <f>"516920230522111632142336"</f>
        <v>516920230522111632142336</v>
      </c>
      <c r="C163" s="8" t="s">
        <v>7</v>
      </c>
      <c r="D163" s="8" t="str">
        <f>"陈澳"</f>
        <v>陈澳</v>
      </c>
      <c r="E163" s="8" t="str">
        <f t="shared" si="28"/>
        <v>女</v>
      </c>
      <c r="F163" s="10"/>
    </row>
    <row r="164" spans="1:6" ht="34.5" customHeight="1">
      <c r="A164" s="9">
        <v>162</v>
      </c>
      <c r="B164" s="8" t="str">
        <f>"516920230522224807142626"</f>
        <v>516920230522224807142626</v>
      </c>
      <c r="C164" s="8" t="s">
        <v>7</v>
      </c>
      <c r="D164" s="8" t="str">
        <f>"文昌菊"</f>
        <v>文昌菊</v>
      </c>
      <c r="E164" s="8" t="str">
        <f t="shared" si="28"/>
        <v>女</v>
      </c>
      <c r="F164" s="10"/>
    </row>
    <row r="165" spans="1:6" ht="34.5" customHeight="1">
      <c r="A165" s="9">
        <v>163</v>
      </c>
      <c r="B165" s="8" t="str">
        <f>"516920230522094857142264"</f>
        <v>516920230522094857142264</v>
      </c>
      <c r="C165" s="8" t="s">
        <v>7</v>
      </c>
      <c r="D165" s="8" t="str">
        <f>"吴庆云"</f>
        <v>吴庆云</v>
      </c>
      <c r="E165" s="8" t="str">
        <f t="shared" si="28"/>
        <v>女</v>
      </c>
      <c r="F165" s="10"/>
    </row>
    <row r="166" spans="1:6" ht="34.5" customHeight="1">
      <c r="A166" s="9">
        <v>164</v>
      </c>
      <c r="B166" s="8" t="str">
        <f>"516920230523170754142831"</f>
        <v>516920230523170754142831</v>
      </c>
      <c r="C166" s="8" t="s">
        <v>7</v>
      </c>
      <c r="D166" s="8" t="str">
        <f>"卢友爱"</f>
        <v>卢友爱</v>
      </c>
      <c r="E166" s="8" t="str">
        <f t="shared" si="28"/>
        <v>女</v>
      </c>
      <c r="F166" s="10"/>
    </row>
    <row r="167" spans="1:6" ht="34.5" customHeight="1">
      <c r="A167" s="9">
        <v>165</v>
      </c>
      <c r="B167" s="8" t="str">
        <f>"516920230524005025142926"</f>
        <v>516920230524005025142926</v>
      </c>
      <c r="C167" s="8" t="s">
        <v>7</v>
      </c>
      <c r="D167" s="8" t="str">
        <f>"冯凯"</f>
        <v>冯凯</v>
      </c>
      <c r="E167" s="8" t="str">
        <f aca="true" t="shared" si="29" ref="E167:E172">"男"</f>
        <v>男</v>
      </c>
      <c r="F167" s="10"/>
    </row>
    <row r="168" spans="1:6" ht="34.5" customHeight="1">
      <c r="A168" s="9">
        <v>166</v>
      </c>
      <c r="B168" s="8" t="str">
        <f>"516920230524032811142930"</f>
        <v>516920230524032811142930</v>
      </c>
      <c r="C168" s="8" t="s">
        <v>7</v>
      </c>
      <c r="D168" s="8" t="str">
        <f>"冯洋"</f>
        <v>冯洋</v>
      </c>
      <c r="E168" s="8" t="str">
        <f aca="true" t="shared" si="30" ref="E168:E171">"女"</f>
        <v>女</v>
      </c>
      <c r="F168" s="10"/>
    </row>
    <row r="169" spans="1:6" ht="34.5" customHeight="1">
      <c r="A169" s="9">
        <v>167</v>
      </c>
      <c r="B169" s="8" t="str">
        <f>"516920230523174139142841"</f>
        <v>516920230523174139142841</v>
      </c>
      <c r="C169" s="8" t="s">
        <v>7</v>
      </c>
      <c r="D169" s="8" t="str">
        <f>"庄礼程"</f>
        <v>庄礼程</v>
      </c>
      <c r="E169" s="8" t="str">
        <f t="shared" si="29"/>
        <v>男</v>
      </c>
      <c r="F169" s="10"/>
    </row>
    <row r="170" spans="1:6" ht="34.5" customHeight="1">
      <c r="A170" s="9">
        <v>168</v>
      </c>
      <c r="B170" s="8" t="str">
        <f>"516920230523163708142814"</f>
        <v>516920230523163708142814</v>
      </c>
      <c r="C170" s="8" t="s">
        <v>7</v>
      </c>
      <c r="D170" s="8" t="str">
        <f>"符茜"</f>
        <v>符茜</v>
      </c>
      <c r="E170" s="8" t="str">
        <f t="shared" si="30"/>
        <v>女</v>
      </c>
      <c r="F170" s="10"/>
    </row>
    <row r="171" spans="1:6" ht="34.5" customHeight="1">
      <c r="A171" s="9">
        <v>169</v>
      </c>
      <c r="B171" s="8" t="str">
        <f>"516920230524091938142943"</f>
        <v>516920230524091938142943</v>
      </c>
      <c r="C171" s="8" t="s">
        <v>7</v>
      </c>
      <c r="D171" s="8" t="str">
        <f>"卓圆梦"</f>
        <v>卓圆梦</v>
      </c>
      <c r="E171" s="8" t="str">
        <f t="shared" si="30"/>
        <v>女</v>
      </c>
      <c r="F171" s="10"/>
    </row>
    <row r="172" spans="1:6" ht="34.5" customHeight="1">
      <c r="A172" s="9">
        <v>170</v>
      </c>
      <c r="B172" s="8" t="str">
        <f>"516920230523164225142818"</f>
        <v>516920230523164225142818</v>
      </c>
      <c r="C172" s="8" t="s">
        <v>7</v>
      </c>
      <c r="D172" s="8" t="str">
        <f>"伍晓龙"</f>
        <v>伍晓龙</v>
      </c>
      <c r="E172" s="8" t="str">
        <f t="shared" si="29"/>
        <v>男</v>
      </c>
      <c r="F172" s="10"/>
    </row>
    <row r="173" spans="1:6" ht="34.5" customHeight="1">
      <c r="A173" s="9">
        <v>171</v>
      </c>
      <c r="B173" s="8" t="str">
        <f>"516920230522173800142519"</f>
        <v>516920230522173800142519</v>
      </c>
      <c r="C173" s="8" t="s">
        <v>7</v>
      </c>
      <c r="D173" s="8" t="str">
        <f>"马晓静"</f>
        <v>马晓静</v>
      </c>
      <c r="E173" s="8" t="str">
        <f aca="true" t="shared" si="31" ref="E173:E175">"女"</f>
        <v>女</v>
      </c>
      <c r="F173" s="10"/>
    </row>
    <row r="174" spans="1:6" ht="34.5" customHeight="1">
      <c r="A174" s="9">
        <v>172</v>
      </c>
      <c r="B174" s="8" t="str">
        <f>"516920230522175504142526"</f>
        <v>516920230522175504142526</v>
      </c>
      <c r="C174" s="8" t="s">
        <v>7</v>
      </c>
      <c r="D174" s="8" t="str">
        <f>"张欣"</f>
        <v>张欣</v>
      </c>
      <c r="E174" s="8" t="str">
        <f t="shared" si="31"/>
        <v>女</v>
      </c>
      <c r="F174" s="10"/>
    </row>
    <row r="175" spans="1:6" ht="34.5" customHeight="1">
      <c r="A175" s="9">
        <v>173</v>
      </c>
      <c r="B175" s="8" t="str">
        <f>"516920230524102214142965"</f>
        <v>516920230524102214142965</v>
      </c>
      <c r="C175" s="8" t="s">
        <v>7</v>
      </c>
      <c r="D175" s="8" t="str">
        <f>"陈晓玲"</f>
        <v>陈晓玲</v>
      </c>
      <c r="E175" s="8" t="str">
        <f t="shared" si="31"/>
        <v>女</v>
      </c>
      <c r="F175" s="10"/>
    </row>
    <row r="176" spans="1:6" ht="34.5" customHeight="1">
      <c r="A176" s="9">
        <v>174</v>
      </c>
      <c r="B176" s="8" t="str">
        <f>"516920230524103132142969"</f>
        <v>516920230524103132142969</v>
      </c>
      <c r="C176" s="8" t="s">
        <v>7</v>
      </c>
      <c r="D176" s="8" t="str">
        <f>"杨洽"</f>
        <v>杨洽</v>
      </c>
      <c r="E176" s="8" t="str">
        <f aca="true" t="shared" si="32" ref="E176:E180">"男"</f>
        <v>男</v>
      </c>
      <c r="F176" s="10"/>
    </row>
    <row r="177" spans="1:6" ht="34.5" customHeight="1">
      <c r="A177" s="9">
        <v>175</v>
      </c>
      <c r="B177" s="8" t="str">
        <f>"516920230523174330142843"</f>
        <v>516920230523174330142843</v>
      </c>
      <c r="C177" s="8" t="s">
        <v>7</v>
      </c>
      <c r="D177" s="8" t="str">
        <f>"胡墨蝶"</f>
        <v>胡墨蝶</v>
      </c>
      <c r="E177" s="8" t="str">
        <f aca="true" t="shared" si="33" ref="E177:E183">"女"</f>
        <v>女</v>
      </c>
      <c r="F177" s="10"/>
    </row>
    <row r="178" spans="1:6" ht="34.5" customHeight="1">
      <c r="A178" s="9">
        <v>176</v>
      </c>
      <c r="B178" s="8" t="str">
        <f>"516920230523140632142760"</f>
        <v>516920230523140632142760</v>
      </c>
      <c r="C178" s="8" t="s">
        <v>7</v>
      </c>
      <c r="D178" s="8" t="str">
        <f>"郑蓝辉"</f>
        <v>郑蓝辉</v>
      </c>
      <c r="E178" s="8" t="str">
        <f t="shared" si="32"/>
        <v>男</v>
      </c>
      <c r="F178" s="10"/>
    </row>
    <row r="179" spans="1:6" ht="34.5" customHeight="1">
      <c r="A179" s="9">
        <v>177</v>
      </c>
      <c r="B179" s="8" t="str">
        <f>"516920230522092816142244"</f>
        <v>516920230522092816142244</v>
      </c>
      <c r="C179" s="8" t="s">
        <v>7</v>
      </c>
      <c r="D179" s="8" t="str">
        <f>"许燕芬"</f>
        <v>许燕芬</v>
      </c>
      <c r="E179" s="8" t="str">
        <f t="shared" si="33"/>
        <v>女</v>
      </c>
      <c r="F179" s="10"/>
    </row>
    <row r="180" spans="1:6" ht="34.5" customHeight="1">
      <c r="A180" s="9">
        <v>178</v>
      </c>
      <c r="B180" s="8" t="str">
        <f>"516920230522181514142536"</f>
        <v>516920230522181514142536</v>
      </c>
      <c r="C180" s="8" t="s">
        <v>7</v>
      </c>
      <c r="D180" s="8" t="str">
        <f>"黄宣涛"</f>
        <v>黄宣涛</v>
      </c>
      <c r="E180" s="8" t="str">
        <f t="shared" si="32"/>
        <v>男</v>
      </c>
      <c r="F180" s="10"/>
    </row>
    <row r="181" spans="1:6" ht="34.5" customHeight="1">
      <c r="A181" s="9">
        <v>179</v>
      </c>
      <c r="B181" s="8" t="str">
        <f>"516920230524113755142991"</f>
        <v>516920230524113755142991</v>
      </c>
      <c r="C181" s="8" t="s">
        <v>7</v>
      </c>
      <c r="D181" s="8" t="str">
        <f>"王迎迎"</f>
        <v>王迎迎</v>
      </c>
      <c r="E181" s="8" t="str">
        <f t="shared" si="33"/>
        <v>女</v>
      </c>
      <c r="F181" s="10"/>
    </row>
    <row r="182" spans="1:6" ht="34.5" customHeight="1">
      <c r="A182" s="9">
        <v>180</v>
      </c>
      <c r="B182" s="8" t="str">
        <f>"516920230522142420142411"</f>
        <v>516920230522142420142411</v>
      </c>
      <c r="C182" s="8" t="s">
        <v>7</v>
      </c>
      <c r="D182" s="8" t="str">
        <f>"朱小燕"</f>
        <v>朱小燕</v>
      </c>
      <c r="E182" s="8" t="str">
        <f t="shared" si="33"/>
        <v>女</v>
      </c>
      <c r="F182" s="10"/>
    </row>
    <row r="183" spans="1:6" ht="34.5" customHeight="1">
      <c r="A183" s="9">
        <v>181</v>
      </c>
      <c r="B183" s="8" t="str">
        <f>"516920230524115815142996"</f>
        <v>516920230524115815142996</v>
      </c>
      <c r="C183" s="8" t="s">
        <v>7</v>
      </c>
      <c r="D183" s="8" t="str">
        <f>"黄小韩"</f>
        <v>黄小韩</v>
      </c>
      <c r="E183" s="8" t="str">
        <f t="shared" si="33"/>
        <v>女</v>
      </c>
      <c r="F183" s="10"/>
    </row>
    <row r="184" spans="1:6" ht="34.5" customHeight="1">
      <c r="A184" s="9">
        <v>182</v>
      </c>
      <c r="B184" s="8" t="str">
        <f>"516920230524092248142944"</f>
        <v>516920230524092248142944</v>
      </c>
      <c r="C184" s="8" t="s">
        <v>7</v>
      </c>
      <c r="D184" s="8" t="str">
        <f>"黄进辉"</f>
        <v>黄进辉</v>
      </c>
      <c r="E184" s="8" t="str">
        <f aca="true" t="shared" si="34" ref="E184:E189">"男"</f>
        <v>男</v>
      </c>
      <c r="F184" s="10"/>
    </row>
    <row r="185" spans="1:6" ht="34.5" customHeight="1">
      <c r="A185" s="9">
        <v>183</v>
      </c>
      <c r="B185" s="8" t="str">
        <f>"516920230523165141142822"</f>
        <v>516920230523165141142822</v>
      </c>
      <c r="C185" s="8" t="s">
        <v>7</v>
      </c>
      <c r="D185" s="8" t="str">
        <f>"陈佳敏"</f>
        <v>陈佳敏</v>
      </c>
      <c r="E185" s="8" t="str">
        <f aca="true" t="shared" si="35" ref="E185:E192">"女"</f>
        <v>女</v>
      </c>
      <c r="F185" s="10"/>
    </row>
    <row r="186" spans="1:6" ht="34.5" customHeight="1">
      <c r="A186" s="9">
        <v>184</v>
      </c>
      <c r="B186" s="8" t="str">
        <f>"516920230524125342143006"</f>
        <v>516920230524125342143006</v>
      </c>
      <c r="C186" s="8" t="s">
        <v>7</v>
      </c>
      <c r="D186" s="8" t="str">
        <f>"冯雪莲"</f>
        <v>冯雪莲</v>
      </c>
      <c r="E186" s="8" t="str">
        <f t="shared" si="35"/>
        <v>女</v>
      </c>
      <c r="F186" s="10"/>
    </row>
    <row r="187" spans="1:6" ht="34.5" customHeight="1">
      <c r="A187" s="9">
        <v>185</v>
      </c>
      <c r="B187" s="8" t="str">
        <f>"516920230523194226142872"</f>
        <v>516920230523194226142872</v>
      </c>
      <c r="C187" s="8" t="s">
        <v>7</v>
      </c>
      <c r="D187" s="8" t="str">
        <f>"段政"</f>
        <v>段政</v>
      </c>
      <c r="E187" s="8" t="str">
        <f t="shared" si="34"/>
        <v>男</v>
      </c>
      <c r="F187" s="10"/>
    </row>
    <row r="188" spans="1:6" ht="34.5" customHeight="1">
      <c r="A188" s="9">
        <v>186</v>
      </c>
      <c r="B188" s="8" t="str">
        <f>"516920230523080851142649"</f>
        <v>516920230523080851142649</v>
      </c>
      <c r="C188" s="8" t="s">
        <v>7</v>
      </c>
      <c r="D188" s="8" t="str">
        <f>"胡鑫"</f>
        <v>胡鑫</v>
      </c>
      <c r="E188" s="8" t="str">
        <f t="shared" si="34"/>
        <v>男</v>
      </c>
      <c r="F188" s="10"/>
    </row>
    <row r="189" spans="1:6" ht="34.5" customHeight="1">
      <c r="A189" s="9">
        <v>187</v>
      </c>
      <c r="B189" s="8" t="str">
        <f>"516920230524003637142925"</f>
        <v>516920230524003637142925</v>
      </c>
      <c r="C189" s="8" t="s">
        <v>7</v>
      </c>
      <c r="D189" s="8" t="str">
        <f>"曾家佳"</f>
        <v>曾家佳</v>
      </c>
      <c r="E189" s="8" t="str">
        <f t="shared" si="34"/>
        <v>男</v>
      </c>
      <c r="F189" s="10"/>
    </row>
    <row r="190" spans="1:6" ht="34.5" customHeight="1">
      <c r="A190" s="9">
        <v>188</v>
      </c>
      <c r="B190" s="8" t="str">
        <f>"516920230524154138143025"</f>
        <v>516920230524154138143025</v>
      </c>
      <c r="C190" s="8" t="s">
        <v>7</v>
      </c>
      <c r="D190" s="8" t="str">
        <f>"林萍萍"</f>
        <v>林萍萍</v>
      </c>
      <c r="E190" s="8" t="str">
        <f t="shared" si="35"/>
        <v>女</v>
      </c>
      <c r="F190" s="10"/>
    </row>
    <row r="191" spans="1:6" ht="34.5" customHeight="1">
      <c r="A191" s="9">
        <v>189</v>
      </c>
      <c r="B191" s="8" t="str">
        <f>"516920230524160554143035"</f>
        <v>516920230524160554143035</v>
      </c>
      <c r="C191" s="8" t="s">
        <v>7</v>
      </c>
      <c r="D191" s="8" t="str">
        <f>"许茗茸"</f>
        <v>许茗茸</v>
      </c>
      <c r="E191" s="8" t="str">
        <f t="shared" si="35"/>
        <v>女</v>
      </c>
      <c r="F191" s="10"/>
    </row>
    <row r="192" spans="1:6" ht="34.5" customHeight="1">
      <c r="A192" s="9">
        <v>190</v>
      </c>
      <c r="B192" s="8" t="str">
        <f>"516920230524145806143013"</f>
        <v>516920230524145806143013</v>
      </c>
      <c r="C192" s="8" t="s">
        <v>7</v>
      </c>
      <c r="D192" s="8" t="str">
        <f>"周维"</f>
        <v>周维</v>
      </c>
      <c r="E192" s="8" t="str">
        <f t="shared" si="35"/>
        <v>女</v>
      </c>
      <c r="F192" s="10"/>
    </row>
    <row r="193" spans="1:6" ht="34.5" customHeight="1">
      <c r="A193" s="9">
        <v>191</v>
      </c>
      <c r="B193" s="8" t="str">
        <f>"516920230522153433142446"</f>
        <v>516920230522153433142446</v>
      </c>
      <c r="C193" s="8" t="s">
        <v>7</v>
      </c>
      <c r="D193" s="8" t="str">
        <f>"杨易武"</f>
        <v>杨易武</v>
      </c>
      <c r="E193" s="8" t="str">
        <f>"男"</f>
        <v>男</v>
      </c>
      <c r="F193" s="10"/>
    </row>
    <row r="194" spans="1:6" ht="34.5" customHeight="1">
      <c r="A194" s="9">
        <v>192</v>
      </c>
      <c r="B194" s="8" t="str">
        <f>"516920230523100332142691"</f>
        <v>516920230523100332142691</v>
      </c>
      <c r="C194" s="8" t="s">
        <v>7</v>
      </c>
      <c r="D194" s="8" t="str">
        <f>"李慧璠"</f>
        <v>李慧璠</v>
      </c>
      <c r="E194" s="8" t="str">
        <f aca="true" t="shared" si="36" ref="E194:E200">"女"</f>
        <v>女</v>
      </c>
      <c r="F194" s="10"/>
    </row>
    <row r="195" spans="1:6" ht="34.5" customHeight="1">
      <c r="A195" s="9">
        <v>193</v>
      </c>
      <c r="B195" s="8" t="str">
        <f>"516920230524160353143034"</f>
        <v>516920230524160353143034</v>
      </c>
      <c r="C195" s="8" t="s">
        <v>7</v>
      </c>
      <c r="D195" s="8" t="str">
        <f>"吕秀娥"</f>
        <v>吕秀娥</v>
      </c>
      <c r="E195" s="8" t="str">
        <f t="shared" si="36"/>
        <v>女</v>
      </c>
      <c r="F195" s="10"/>
    </row>
    <row r="196" spans="1:6" ht="34.5" customHeight="1">
      <c r="A196" s="9">
        <v>194</v>
      </c>
      <c r="B196" s="8" t="str">
        <f>"516920230524100923142960"</f>
        <v>516920230524100923142960</v>
      </c>
      <c r="C196" s="8" t="s">
        <v>7</v>
      </c>
      <c r="D196" s="8" t="str">
        <f>"李诗羽"</f>
        <v>李诗羽</v>
      </c>
      <c r="E196" s="8" t="str">
        <f t="shared" si="36"/>
        <v>女</v>
      </c>
      <c r="F196" s="10"/>
    </row>
    <row r="197" spans="1:6" ht="34.5" customHeight="1">
      <c r="A197" s="9">
        <v>195</v>
      </c>
      <c r="B197" s="8" t="str">
        <f>"516920230522111808142339"</f>
        <v>516920230522111808142339</v>
      </c>
      <c r="C197" s="8" t="s">
        <v>7</v>
      </c>
      <c r="D197" s="8" t="str">
        <f>"邢会雅"</f>
        <v>邢会雅</v>
      </c>
      <c r="E197" s="8" t="str">
        <f t="shared" si="36"/>
        <v>女</v>
      </c>
      <c r="F197" s="10"/>
    </row>
    <row r="198" spans="1:6" ht="34.5" customHeight="1">
      <c r="A198" s="9">
        <v>196</v>
      </c>
      <c r="B198" s="8" t="str">
        <f>"516920230522184046142544"</f>
        <v>516920230522184046142544</v>
      </c>
      <c r="C198" s="8" t="s">
        <v>7</v>
      </c>
      <c r="D198" s="8" t="str">
        <f>"王丽"</f>
        <v>王丽</v>
      </c>
      <c r="E198" s="8" t="str">
        <f t="shared" si="36"/>
        <v>女</v>
      </c>
      <c r="F198" s="10"/>
    </row>
    <row r="199" spans="1:6" ht="34.5" customHeight="1">
      <c r="A199" s="9">
        <v>197</v>
      </c>
      <c r="B199" s="8" t="str">
        <f>"516920230523155230142793"</f>
        <v>516920230523155230142793</v>
      </c>
      <c r="C199" s="8" t="s">
        <v>7</v>
      </c>
      <c r="D199" s="8" t="str">
        <f>"木亚沙尔·阿布都许库"</f>
        <v>木亚沙尔·阿布都许库</v>
      </c>
      <c r="E199" s="8" t="str">
        <f t="shared" si="36"/>
        <v>女</v>
      </c>
      <c r="F199" s="10"/>
    </row>
    <row r="200" spans="1:6" ht="34.5" customHeight="1">
      <c r="A200" s="9">
        <v>198</v>
      </c>
      <c r="B200" s="8" t="str">
        <f>"516920230524164821143047"</f>
        <v>516920230524164821143047</v>
      </c>
      <c r="C200" s="8" t="s">
        <v>7</v>
      </c>
      <c r="D200" s="8" t="str">
        <f>"卢俊莹"</f>
        <v>卢俊莹</v>
      </c>
      <c r="E200" s="8" t="str">
        <f t="shared" si="36"/>
        <v>女</v>
      </c>
      <c r="F200" s="10"/>
    </row>
    <row r="201" spans="1:6" ht="34.5" customHeight="1">
      <c r="A201" s="9">
        <v>199</v>
      </c>
      <c r="B201" s="8" t="str">
        <f>"516920230522110728142327"</f>
        <v>516920230522110728142327</v>
      </c>
      <c r="C201" s="8" t="s">
        <v>7</v>
      </c>
      <c r="D201" s="8" t="str">
        <f>"王博"</f>
        <v>王博</v>
      </c>
      <c r="E201" s="8" t="str">
        <f aca="true" t="shared" si="37" ref="E201:E206">"男"</f>
        <v>男</v>
      </c>
      <c r="F201" s="10"/>
    </row>
    <row r="202" spans="1:6" ht="34.5" customHeight="1">
      <c r="A202" s="9">
        <v>200</v>
      </c>
      <c r="B202" s="8" t="str">
        <f>"516920230524180249143058"</f>
        <v>516920230524180249143058</v>
      </c>
      <c r="C202" s="8" t="s">
        <v>7</v>
      </c>
      <c r="D202" s="8" t="str">
        <f>"叶盛林"</f>
        <v>叶盛林</v>
      </c>
      <c r="E202" s="8" t="str">
        <f aca="true" t="shared" si="38" ref="E202:E204">"女"</f>
        <v>女</v>
      </c>
      <c r="F202" s="10"/>
    </row>
    <row r="203" spans="1:6" ht="34.5" customHeight="1">
      <c r="A203" s="9">
        <v>201</v>
      </c>
      <c r="B203" s="8" t="str">
        <f>"516920230524184927143068"</f>
        <v>516920230524184927143068</v>
      </c>
      <c r="C203" s="8" t="s">
        <v>7</v>
      </c>
      <c r="D203" s="8" t="str">
        <f>"唐凤英"</f>
        <v>唐凤英</v>
      </c>
      <c r="E203" s="8" t="str">
        <f t="shared" si="38"/>
        <v>女</v>
      </c>
      <c r="F203" s="10"/>
    </row>
    <row r="204" spans="1:6" ht="34.5" customHeight="1">
      <c r="A204" s="9">
        <v>202</v>
      </c>
      <c r="B204" s="8" t="str">
        <f>"516920230524195008143079"</f>
        <v>516920230524195008143079</v>
      </c>
      <c r="C204" s="8" t="s">
        <v>7</v>
      </c>
      <c r="D204" s="8" t="str">
        <f>"李欣欣"</f>
        <v>李欣欣</v>
      </c>
      <c r="E204" s="8" t="str">
        <f t="shared" si="38"/>
        <v>女</v>
      </c>
      <c r="F204" s="10"/>
    </row>
    <row r="205" spans="1:6" ht="34.5" customHeight="1">
      <c r="A205" s="9">
        <v>203</v>
      </c>
      <c r="B205" s="8" t="str">
        <f>"516920230523210635142890"</f>
        <v>516920230523210635142890</v>
      </c>
      <c r="C205" s="8" t="s">
        <v>7</v>
      </c>
      <c r="D205" s="8" t="str">
        <f>"龚晓刚"</f>
        <v>龚晓刚</v>
      </c>
      <c r="E205" s="8" t="str">
        <f t="shared" si="37"/>
        <v>男</v>
      </c>
      <c r="F205" s="10"/>
    </row>
    <row r="206" spans="1:6" ht="34.5" customHeight="1">
      <c r="A206" s="9">
        <v>204</v>
      </c>
      <c r="B206" s="8" t="str">
        <f>"516920230523103507142703"</f>
        <v>516920230523103507142703</v>
      </c>
      <c r="C206" s="8" t="s">
        <v>7</v>
      </c>
      <c r="D206" s="8" t="str">
        <f>"刘威江"</f>
        <v>刘威江</v>
      </c>
      <c r="E206" s="8" t="str">
        <f t="shared" si="37"/>
        <v>男</v>
      </c>
      <c r="F206" s="10"/>
    </row>
    <row r="207" spans="1:6" ht="34.5" customHeight="1">
      <c r="A207" s="9">
        <v>205</v>
      </c>
      <c r="B207" s="8" t="str">
        <f>"516920230522203513142581"</f>
        <v>516920230522203513142581</v>
      </c>
      <c r="C207" s="8" t="s">
        <v>7</v>
      </c>
      <c r="D207" s="8" t="str">
        <f>"吴璐瑶"</f>
        <v>吴璐瑶</v>
      </c>
      <c r="E207" s="8" t="str">
        <f aca="true" t="shared" si="39" ref="E207:E214">"女"</f>
        <v>女</v>
      </c>
      <c r="F207" s="10"/>
    </row>
    <row r="208" spans="1:6" ht="34.5" customHeight="1">
      <c r="A208" s="9">
        <v>206</v>
      </c>
      <c r="B208" s="8" t="str">
        <f>"516920230524140609143008"</f>
        <v>516920230524140609143008</v>
      </c>
      <c r="C208" s="8" t="s">
        <v>7</v>
      </c>
      <c r="D208" s="8" t="str">
        <f>"王凤"</f>
        <v>王凤</v>
      </c>
      <c r="E208" s="8" t="str">
        <f t="shared" si="39"/>
        <v>女</v>
      </c>
      <c r="F208" s="10"/>
    </row>
    <row r="209" spans="1:6" ht="34.5" customHeight="1">
      <c r="A209" s="9">
        <v>207</v>
      </c>
      <c r="B209" s="8" t="str">
        <f>"516920230524210432143091"</f>
        <v>516920230524210432143091</v>
      </c>
      <c r="C209" s="8" t="s">
        <v>7</v>
      </c>
      <c r="D209" s="8" t="str">
        <f>"曾维成"</f>
        <v>曾维成</v>
      </c>
      <c r="E209" s="8" t="str">
        <f>"男"</f>
        <v>男</v>
      </c>
      <c r="F209" s="10"/>
    </row>
    <row r="210" spans="1:6" ht="34.5" customHeight="1">
      <c r="A210" s="9">
        <v>208</v>
      </c>
      <c r="B210" s="8" t="str">
        <f>"516920230524231245143111"</f>
        <v>516920230524231245143111</v>
      </c>
      <c r="C210" s="8" t="s">
        <v>7</v>
      </c>
      <c r="D210" s="8" t="str">
        <f>"官业婕"</f>
        <v>官业婕</v>
      </c>
      <c r="E210" s="8" t="str">
        <f t="shared" si="39"/>
        <v>女</v>
      </c>
      <c r="F210" s="10"/>
    </row>
    <row r="211" spans="1:6" ht="34.5" customHeight="1">
      <c r="A211" s="9">
        <v>209</v>
      </c>
      <c r="B211" s="8" t="str">
        <f>"516920230524224140143107"</f>
        <v>516920230524224140143107</v>
      </c>
      <c r="C211" s="8" t="s">
        <v>7</v>
      </c>
      <c r="D211" s="8" t="str">
        <f>"杜明佳"</f>
        <v>杜明佳</v>
      </c>
      <c r="E211" s="8" t="str">
        <f t="shared" si="39"/>
        <v>女</v>
      </c>
      <c r="F211" s="10"/>
    </row>
    <row r="212" spans="1:6" ht="34.5" customHeight="1">
      <c r="A212" s="9">
        <v>210</v>
      </c>
      <c r="B212" s="8" t="str">
        <f>"516920230525083844143124"</f>
        <v>516920230525083844143124</v>
      </c>
      <c r="C212" s="8" t="s">
        <v>7</v>
      </c>
      <c r="D212" s="8" t="str">
        <f>"符英芳"</f>
        <v>符英芳</v>
      </c>
      <c r="E212" s="8" t="str">
        <f t="shared" si="39"/>
        <v>女</v>
      </c>
      <c r="F212" s="10"/>
    </row>
    <row r="213" spans="1:6" ht="34.5" customHeight="1">
      <c r="A213" s="9">
        <v>211</v>
      </c>
      <c r="B213" s="8" t="str">
        <f>"516920230525093809143133"</f>
        <v>516920230525093809143133</v>
      </c>
      <c r="C213" s="8" t="s">
        <v>7</v>
      </c>
      <c r="D213" s="8" t="str">
        <f>"许妙"</f>
        <v>许妙</v>
      </c>
      <c r="E213" s="8" t="str">
        <f t="shared" si="39"/>
        <v>女</v>
      </c>
      <c r="F213" s="10"/>
    </row>
    <row r="214" spans="1:6" ht="34.5" customHeight="1">
      <c r="A214" s="9">
        <v>212</v>
      </c>
      <c r="B214" s="8" t="str">
        <f>"516920230524212538143096"</f>
        <v>516920230524212538143096</v>
      </c>
      <c r="C214" s="8" t="s">
        <v>7</v>
      </c>
      <c r="D214" s="8" t="str">
        <f>"杨婷"</f>
        <v>杨婷</v>
      </c>
      <c r="E214" s="8" t="str">
        <f t="shared" si="39"/>
        <v>女</v>
      </c>
      <c r="F214" s="10"/>
    </row>
    <row r="215" spans="1:6" ht="34.5" customHeight="1">
      <c r="A215" s="9">
        <v>213</v>
      </c>
      <c r="B215" s="8" t="str">
        <f>"516920230525083823143123"</f>
        <v>516920230525083823143123</v>
      </c>
      <c r="C215" s="8" t="s">
        <v>7</v>
      </c>
      <c r="D215" s="8" t="str">
        <f>"梁学锋"</f>
        <v>梁学锋</v>
      </c>
      <c r="E215" s="8" t="str">
        <f aca="true" t="shared" si="40" ref="E215:E219">"男"</f>
        <v>男</v>
      </c>
      <c r="F215" s="10"/>
    </row>
    <row r="216" spans="1:6" ht="34.5" customHeight="1">
      <c r="A216" s="9">
        <v>214</v>
      </c>
      <c r="B216" s="8" t="str">
        <f>"516920230525095714143141"</f>
        <v>516920230525095714143141</v>
      </c>
      <c r="C216" s="8" t="s">
        <v>7</v>
      </c>
      <c r="D216" s="8" t="str">
        <f>"王昌婷"</f>
        <v>王昌婷</v>
      </c>
      <c r="E216" s="8" t="str">
        <f aca="true" t="shared" si="41" ref="E216:E225">"女"</f>
        <v>女</v>
      </c>
      <c r="F216" s="10"/>
    </row>
    <row r="217" spans="1:6" ht="34.5" customHeight="1">
      <c r="A217" s="9">
        <v>215</v>
      </c>
      <c r="B217" s="8" t="str">
        <f>"516920230525102811143144"</f>
        <v>516920230525102811143144</v>
      </c>
      <c r="C217" s="8" t="s">
        <v>7</v>
      </c>
      <c r="D217" s="8" t="str">
        <f>"卢莹"</f>
        <v>卢莹</v>
      </c>
      <c r="E217" s="8" t="str">
        <f t="shared" si="41"/>
        <v>女</v>
      </c>
      <c r="F217" s="10"/>
    </row>
    <row r="218" spans="1:6" ht="34.5" customHeight="1">
      <c r="A218" s="9">
        <v>216</v>
      </c>
      <c r="B218" s="8" t="str">
        <f>"516920230522160346142465"</f>
        <v>516920230522160346142465</v>
      </c>
      <c r="C218" s="8" t="s">
        <v>7</v>
      </c>
      <c r="D218" s="8" t="str">
        <f>"姚腾英"</f>
        <v>姚腾英</v>
      </c>
      <c r="E218" s="8" t="str">
        <f t="shared" si="40"/>
        <v>男</v>
      </c>
      <c r="F218" s="10"/>
    </row>
    <row r="219" spans="1:6" ht="34.5" customHeight="1">
      <c r="A219" s="9">
        <v>217</v>
      </c>
      <c r="B219" s="8" t="str">
        <f>"516920230524025047142929"</f>
        <v>516920230524025047142929</v>
      </c>
      <c r="C219" s="8" t="s">
        <v>7</v>
      </c>
      <c r="D219" s="8" t="str">
        <f>"徐翊博"</f>
        <v>徐翊博</v>
      </c>
      <c r="E219" s="8" t="str">
        <f t="shared" si="40"/>
        <v>男</v>
      </c>
      <c r="F219" s="10"/>
    </row>
    <row r="220" spans="1:6" ht="34.5" customHeight="1">
      <c r="A220" s="9">
        <v>218</v>
      </c>
      <c r="B220" s="8" t="str">
        <f>"516920230524154410143027"</f>
        <v>516920230524154410143027</v>
      </c>
      <c r="C220" s="8" t="s">
        <v>7</v>
      </c>
      <c r="D220" s="8" t="str">
        <f>"白雪"</f>
        <v>白雪</v>
      </c>
      <c r="E220" s="8" t="str">
        <f t="shared" si="41"/>
        <v>女</v>
      </c>
      <c r="F220" s="11" t="s">
        <v>8</v>
      </c>
    </row>
    <row r="221" spans="1:6" ht="34.5" customHeight="1">
      <c r="A221" s="9">
        <v>219</v>
      </c>
      <c r="B221" s="8" t="str">
        <f>"516920230525104447143150"</f>
        <v>516920230525104447143150</v>
      </c>
      <c r="C221" s="8" t="s">
        <v>7</v>
      </c>
      <c r="D221" s="8" t="str">
        <f>"吴晓君"</f>
        <v>吴晓君</v>
      </c>
      <c r="E221" s="8" t="str">
        <f t="shared" si="41"/>
        <v>女</v>
      </c>
      <c r="F221" s="10"/>
    </row>
    <row r="222" spans="1:6" ht="34.5" customHeight="1">
      <c r="A222" s="9">
        <v>220</v>
      </c>
      <c r="B222" s="8" t="str">
        <f>"516920230522093838142254"</f>
        <v>516920230522093838142254</v>
      </c>
      <c r="C222" s="8" t="s">
        <v>7</v>
      </c>
      <c r="D222" s="8" t="str">
        <f>"王惠"</f>
        <v>王惠</v>
      </c>
      <c r="E222" s="8" t="str">
        <f t="shared" si="41"/>
        <v>女</v>
      </c>
      <c r="F222" s="10"/>
    </row>
    <row r="223" spans="1:6" ht="34.5" customHeight="1">
      <c r="A223" s="9">
        <v>221</v>
      </c>
      <c r="B223" s="8" t="str">
        <f>"516920230525114049143169"</f>
        <v>516920230525114049143169</v>
      </c>
      <c r="C223" s="8" t="s">
        <v>7</v>
      </c>
      <c r="D223" s="8" t="str">
        <f>"凌晓茹"</f>
        <v>凌晓茹</v>
      </c>
      <c r="E223" s="8" t="str">
        <f t="shared" si="41"/>
        <v>女</v>
      </c>
      <c r="F223" s="10"/>
    </row>
    <row r="224" spans="1:6" ht="34.5" customHeight="1">
      <c r="A224" s="9">
        <v>222</v>
      </c>
      <c r="B224" s="8" t="str">
        <f>"516920230525111007143159"</f>
        <v>516920230525111007143159</v>
      </c>
      <c r="C224" s="8" t="s">
        <v>7</v>
      </c>
      <c r="D224" s="8" t="str">
        <f>"黎寿方"</f>
        <v>黎寿方</v>
      </c>
      <c r="E224" s="8" t="str">
        <f t="shared" si="41"/>
        <v>女</v>
      </c>
      <c r="F224" s="10"/>
    </row>
    <row r="225" spans="1:6" ht="34.5" customHeight="1">
      <c r="A225" s="9">
        <v>223</v>
      </c>
      <c r="B225" s="8" t="str">
        <f>"516920230523095647142686"</f>
        <v>516920230523095647142686</v>
      </c>
      <c r="C225" s="8" t="s">
        <v>7</v>
      </c>
      <c r="D225" s="8" t="str">
        <f>"隋欣缘"</f>
        <v>隋欣缘</v>
      </c>
      <c r="E225" s="8" t="str">
        <f t="shared" si="41"/>
        <v>女</v>
      </c>
      <c r="F225" s="10"/>
    </row>
    <row r="226" spans="1:6" ht="34.5" customHeight="1">
      <c r="A226" s="9">
        <v>224</v>
      </c>
      <c r="B226" s="8" t="str">
        <f>"516920230525120743143172"</f>
        <v>516920230525120743143172</v>
      </c>
      <c r="C226" s="8" t="s">
        <v>7</v>
      </c>
      <c r="D226" s="8" t="str">
        <f>"李东明"</f>
        <v>李东明</v>
      </c>
      <c r="E226" s="8" t="str">
        <f>"男"</f>
        <v>男</v>
      </c>
      <c r="F226" s="10"/>
    </row>
    <row r="227" spans="1:6" ht="34.5" customHeight="1">
      <c r="A227" s="9">
        <v>225</v>
      </c>
      <c r="B227" s="8" t="str">
        <f>"516920230524005717142928"</f>
        <v>516920230524005717142928</v>
      </c>
      <c r="C227" s="8" t="s">
        <v>7</v>
      </c>
      <c r="D227" s="8" t="str">
        <f>"胡雪琼"</f>
        <v>胡雪琼</v>
      </c>
      <c r="E227" s="8" t="str">
        <f aca="true" t="shared" si="42" ref="E227:E233">"女"</f>
        <v>女</v>
      </c>
      <c r="F227" s="10"/>
    </row>
    <row r="228" spans="1:6" ht="34.5" customHeight="1">
      <c r="A228" s="9">
        <v>226</v>
      </c>
      <c r="B228" s="8" t="str">
        <f>"516920230525105335143153"</f>
        <v>516920230525105335143153</v>
      </c>
      <c r="C228" s="8" t="s">
        <v>7</v>
      </c>
      <c r="D228" s="8" t="str">
        <f>"张玲丽"</f>
        <v>张玲丽</v>
      </c>
      <c r="E228" s="8" t="str">
        <f t="shared" si="42"/>
        <v>女</v>
      </c>
      <c r="F228" s="10"/>
    </row>
    <row r="229" spans="1:6" ht="34.5" customHeight="1">
      <c r="A229" s="9">
        <v>227</v>
      </c>
      <c r="B229" s="8" t="str">
        <f>"516920230525124935143177"</f>
        <v>516920230525124935143177</v>
      </c>
      <c r="C229" s="8" t="s">
        <v>7</v>
      </c>
      <c r="D229" s="8" t="str">
        <f>"张潆予"</f>
        <v>张潆予</v>
      </c>
      <c r="E229" s="8" t="str">
        <f t="shared" si="42"/>
        <v>女</v>
      </c>
      <c r="F229" s="10"/>
    </row>
    <row r="230" spans="1:6" ht="34.5" customHeight="1">
      <c r="A230" s="9">
        <v>228</v>
      </c>
      <c r="B230" s="8" t="str">
        <f>"516920230522125706142382"</f>
        <v>516920230522125706142382</v>
      </c>
      <c r="C230" s="8" t="s">
        <v>7</v>
      </c>
      <c r="D230" s="8" t="str">
        <f>"王慧娟"</f>
        <v>王慧娟</v>
      </c>
      <c r="E230" s="8" t="str">
        <f t="shared" si="42"/>
        <v>女</v>
      </c>
      <c r="F230" s="10"/>
    </row>
    <row r="231" spans="1:6" ht="34.5" customHeight="1">
      <c r="A231" s="9">
        <v>229</v>
      </c>
      <c r="B231" s="8" t="str">
        <f>"516920230525135219143183"</f>
        <v>516920230525135219143183</v>
      </c>
      <c r="C231" s="8" t="s">
        <v>7</v>
      </c>
      <c r="D231" s="8" t="str">
        <f>"王乔"</f>
        <v>王乔</v>
      </c>
      <c r="E231" s="8" t="str">
        <f t="shared" si="42"/>
        <v>女</v>
      </c>
      <c r="F231" s="10"/>
    </row>
    <row r="232" spans="1:6" ht="34.5" customHeight="1">
      <c r="A232" s="9">
        <v>230</v>
      </c>
      <c r="B232" s="8" t="str">
        <f>"516920230522103649142303"</f>
        <v>516920230522103649142303</v>
      </c>
      <c r="C232" s="8" t="s">
        <v>7</v>
      </c>
      <c r="D232" s="8" t="str">
        <f>"颜晓丽"</f>
        <v>颜晓丽</v>
      </c>
      <c r="E232" s="8" t="str">
        <f t="shared" si="42"/>
        <v>女</v>
      </c>
      <c r="F232" s="10"/>
    </row>
    <row r="233" spans="1:6" ht="34.5" customHeight="1">
      <c r="A233" s="9">
        <v>231</v>
      </c>
      <c r="B233" s="8" t="str">
        <f>"516920230525154043143202"</f>
        <v>516920230525154043143202</v>
      </c>
      <c r="C233" s="8" t="s">
        <v>7</v>
      </c>
      <c r="D233" s="8" t="str">
        <f>"王楚涵"</f>
        <v>王楚涵</v>
      </c>
      <c r="E233" s="8" t="str">
        <f t="shared" si="42"/>
        <v>女</v>
      </c>
      <c r="F233" s="10"/>
    </row>
    <row r="234" spans="1:6" ht="34.5" customHeight="1">
      <c r="A234" s="9">
        <v>232</v>
      </c>
      <c r="B234" s="8" t="str">
        <f>"516920230524092617142945"</f>
        <v>516920230524092617142945</v>
      </c>
      <c r="C234" s="8" t="s">
        <v>7</v>
      </c>
      <c r="D234" s="8" t="str">
        <f>"孙贝"</f>
        <v>孙贝</v>
      </c>
      <c r="E234" s="8" t="str">
        <f>"男"</f>
        <v>男</v>
      </c>
      <c r="F234" s="10"/>
    </row>
    <row r="235" spans="1:6" ht="34.5" customHeight="1">
      <c r="A235" s="9">
        <v>233</v>
      </c>
      <c r="B235" s="8" t="str">
        <f>"516920230525103650143147"</f>
        <v>516920230525103650143147</v>
      </c>
      <c r="C235" s="8" t="s">
        <v>7</v>
      </c>
      <c r="D235" s="8" t="str">
        <f>"林全金"</f>
        <v>林全金</v>
      </c>
      <c r="E235" s="8" t="str">
        <f aca="true" t="shared" si="43" ref="E235:E239">"女"</f>
        <v>女</v>
      </c>
      <c r="F235" s="10"/>
    </row>
    <row r="236" spans="1:6" ht="34.5" customHeight="1">
      <c r="A236" s="9">
        <v>234</v>
      </c>
      <c r="B236" s="8" t="str">
        <f>"516920230525160057143210"</f>
        <v>516920230525160057143210</v>
      </c>
      <c r="C236" s="8" t="s">
        <v>7</v>
      </c>
      <c r="D236" s="8" t="str">
        <f>"包雅鑫"</f>
        <v>包雅鑫</v>
      </c>
      <c r="E236" s="8" t="str">
        <f t="shared" si="43"/>
        <v>女</v>
      </c>
      <c r="F236" s="10"/>
    </row>
    <row r="237" spans="1:6" ht="34.5" customHeight="1">
      <c r="A237" s="9">
        <v>235</v>
      </c>
      <c r="B237" s="8" t="str">
        <f>"516920230525155529143207"</f>
        <v>516920230525155529143207</v>
      </c>
      <c r="C237" s="8" t="s">
        <v>7</v>
      </c>
      <c r="D237" s="8" t="str">
        <f>"蔡楠妹"</f>
        <v>蔡楠妹</v>
      </c>
      <c r="E237" s="8" t="str">
        <f t="shared" si="43"/>
        <v>女</v>
      </c>
      <c r="F237" s="10"/>
    </row>
    <row r="238" spans="1:6" ht="34.5" customHeight="1">
      <c r="A238" s="9">
        <v>236</v>
      </c>
      <c r="B238" s="8" t="str">
        <f>"516920230522172929142515"</f>
        <v>516920230522172929142515</v>
      </c>
      <c r="C238" s="8" t="s">
        <v>7</v>
      </c>
      <c r="D238" s="8" t="str">
        <f>"叶玲玲"</f>
        <v>叶玲玲</v>
      </c>
      <c r="E238" s="8" t="str">
        <f t="shared" si="43"/>
        <v>女</v>
      </c>
      <c r="F238" s="10"/>
    </row>
    <row r="239" spans="1:6" ht="34.5" customHeight="1">
      <c r="A239" s="9">
        <v>237</v>
      </c>
      <c r="B239" s="8" t="str">
        <f>"516920230524115036142994"</f>
        <v>516920230524115036142994</v>
      </c>
      <c r="C239" s="8" t="s">
        <v>7</v>
      </c>
      <c r="D239" s="8" t="str">
        <f>"苏琳婧"</f>
        <v>苏琳婧</v>
      </c>
      <c r="E239" s="8" t="str">
        <f t="shared" si="43"/>
        <v>女</v>
      </c>
      <c r="F239" s="10"/>
    </row>
    <row r="240" spans="1:6" ht="34.5" customHeight="1">
      <c r="A240" s="9">
        <v>238</v>
      </c>
      <c r="B240" s="8" t="str">
        <f>"516920230524142908143011"</f>
        <v>516920230524142908143011</v>
      </c>
      <c r="C240" s="8" t="s">
        <v>7</v>
      </c>
      <c r="D240" s="8" t="str">
        <f>"杨明澔"</f>
        <v>杨明澔</v>
      </c>
      <c r="E240" s="8" t="str">
        <f>"男"</f>
        <v>男</v>
      </c>
      <c r="F240" s="10"/>
    </row>
    <row r="241" spans="1:6" ht="34.5" customHeight="1">
      <c r="A241" s="9">
        <v>239</v>
      </c>
      <c r="B241" s="8" t="str">
        <f>"516920230525162308143216"</f>
        <v>516920230525162308143216</v>
      </c>
      <c r="C241" s="8" t="s">
        <v>7</v>
      </c>
      <c r="D241" s="8" t="str">
        <f>"蔡洁"</f>
        <v>蔡洁</v>
      </c>
      <c r="E241" s="8" t="str">
        <f aca="true" t="shared" si="44" ref="E241:E247">"女"</f>
        <v>女</v>
      </c>
      <c r="F241" s="10"/>
    </row>
    <row r="242" spans="1:6" ht="34.5" customHeight="1">
      <c r="A242" s="9">
        <v>240</v>
      </c>
      <c r="B242" s="8" t="str">
        <f>"516920230523105146142712"</f>
        <v>516920230523105146142712</v>
      </c>
      <c r="C242" s="8" t="s">
        <v>7</v>
      </c>
      <c r="D242" s="8" t="str">
        <f>"张诗慧"</f>
        <v>张诗慧</v>
      </c>
      <c r="E242" s="8" t="str">
        <f t="shared" si="44"/>
        <v>女</v>
      </c>
      <c r="F242" s="10"/>
    </row>
    <row r="243" spans="1:6" ht="34.5" customHeight="1">
      <c r="A243" s="9">
        <v>241</v>
      </c>
      <c r="B243" s="8" t="str">
        <f>"516920230525153220143199"</f>
        <v>516920230525153220143199</v>
      </c>
      <c r="C243" s="8" t="s">
        <v>7</v>
      </c>
      <c r="D243" s="8" t="str">
        <f>"段康钰"</f>
        <v>段康钰</v>
      </c>
      <c r="E243" s="8" t="str">
        <f t="shared" si="44"/>
        <v>女</v>
      </c>
      <c r="F243" s="10"/>
    </row>
    <row r="244" spans="1:6" ht="34.5" customHeight="1">
      <c r="A244" s="9">
        <v>242</v>
      </c>
      <c r="B244" s="8" t="str">
        <f>"516920230525175131143227"</f>
        <v>516920230525175131143227</v>
      </c>
      <c r="C244" s="8" t="s">
        <v>7</v>
      </c>
      <c r="D244" s="8" t="str">
        <f>"石冰"</f>
        <v>石冰</v>
      </c>
      <c r="E244" s="8" t="str">
        <f t="shared" si="44"/>
        <v>女</v>
      </c>
      <c r="F244" s="10"/>
    </row>
    <row r="245" spans="1:6" ht="34.5" customHeight="1">
      <c r="A245" s="9">
        <v>243</v>
      </c>
      <c r="B245" s="8" t="str">
        <f>"516920230524181554143062"</f>
        <v>516920230524181554143062</v>
      </c>
      <c r="C245" s="8" t="s">
        <v>7</v>
      </c>
      <c r="D245" s="8" t="str">
        <f>"周朋"</f>
        <v>周朋</v>
      </c>
      <c r="E245" s="8" t="str">
        <f t="shared" si="44"/>
        <v>女</v>
      </c>
      <c r="F245" s="10"/>
    </row>
    <row r="246" spans="1:6" ht="34.5" customHeight="1">
      <c r="A246" s="9">
        <v>244</v>
      </c>
      <c r="B246" s="8" t="str">
        <f>"516920230525193323143236"</f>
        <v>516920230525193323143236</v>
      </c>
      <c r="C246" s="8" t="s">
        <v>7</v>
      </c>
      <c r="D246" s="8" t="str">
        <f>"符芸菲菲"</f>
        <v>符芸菲菲</v>
      </c>
      <c r="E246" s="8" t="str">
        <f t="shared" si="44"/>
        <v>女</v>
      </c>
      <c r="F246" s="10"/>
    </row>
    <row r="247" spans="1:6" ht="34.5" customHeight="1">
      <c r="A247" s="9">
        <v>245</v>
      </c>
      <c r="B247" s="8" t="str">
        <f>"516920230525195434143238"</f>
        <v>516920230525195434143238</v>
      </c>
      <c r="C247" s="8" t="s">
        <v>7</v>
      </c>
      <c r="D247" s="8" t="str">
        <f>"韦思"</f>
        <v>韦思</v>
      </c>
      <c r="E247" s="8" t="str">
        <f t="shared" si="44"/>
        <v>女</v>
      </c>
      <c r="F247" s="10"/>
    </row>
    <row r="248" spans="1:6" ht="34.5" customHeight="1">
      <c r="A248" s="9">
        <v>246</v>
      </c>
      <c r="B248" s="8" t="str">
        <f>"516920230525204252143240"</f>
        <v>516920230525204252143240</v>
      </c>
      <c r="C248" s="8" t="s">
        <v>7</v>
      </c>
      <c r="D248" s="8" t="str">
        <f>"陈奎松"</f>
        <v>陈奎松</v>
      </c>
      <c r="E248" s="8" t="str">
        <f aca="true" t="shared" si="45" ref="E248:E252">"男"</f>
        <v>男</v>
      </c>
      <c r="F248" s="10"/>
    </row>
    <row r="249" spans="1:6" ht="34.5" customHeight="1">
      <c r="A249" s="9">
        <v>247</v>
      </c>
      <c r="B249" s="8" t="str">
        <f>"516920230525211136143244"</f>
        <v>516920230525211136143244</v>
      </c>
      <c r="C249" s="8" t="s">
        <v>7</v>
      </c>
      <c r="D249" s="8" t="str">
        <f>"林鑫"</f>
        <v>林鑫</v>
      </c>
      <c r="E249" s="8" t="str">
        <f t="shared" si="45"/>
        <v>男</v>
      </c>
      <c r="F249" s="10"/>
    </row>
    <row r="250" spans="1:6" ht="34.5" customHeight="1">
      <c r="A250" s="9">
        <v>248</v>
      </c>
      <c r="B250" s="8" t="str">
        <f>"516920230525214818143255"</f>
        <v>516920230525214818143255</v>
      </c>
      <c r="C250" s="8" t="s">
        <v>7</v>
      </c>
      <c r="D250" s="8" t="str">
        <f>"黄淑珍"</f>
        <v>黄淑珍</v>
      </c>
      <c r="E250" s="8" t="str">
        <f aca="true" t="shared" si="46" ref="E250:E256">"女"</f>
        <v>女</v>
      </c>
      <c r="F250" s="10"/>
    </row>
    <row r="251" spans="1:6" ht="34.5" customHeight="1">
      <c r="A251" s="9">
        <v>249</v>
      </c>
      <c r="B251" s="8" t="str">
        <f>"516920230525212100143247"</f>
        <v>516920230525212100143247</v>
      </c>
      <c r="C251" s="8" t="s">
        <v>7</v>
      </c>
      <c r="D251" s="8" t="str">
        <f>"周杰"</f>
        <v>周杰</v>
      </c>
      <c r="E251" s="8" t="str">
        <f t="shared" si="46"/>
        <v>女</v>
      </c>
      <c r="F251" s="10"/>
    </row>
    <row r="252" spans="1:6" ht="34.5" customHeight="1">
      <c r="A252" s="9">
        <v>250</v>
      </c>
      <c r="B252" s="8" t="str">
        <f>"516920230525213642143251"</f>
        <v>516920230525213642143251</v>
      </c>
      <c r="C252" s="8" t="s">
        <v>7</v>
      </c>
      <c r="D252" s="8" t="str">
        <f>"郭文梁"</f>
        <v>郭文梁</v>
      </c>
      <c r="E252" s="8" t="str">
        <f t="shared" si="45"/>
        <v>男</v>
      </c>
      <c r="F252" s="10"/>
    </row>
    <row r="253" spans="1:6" ht="34.5" customHeight="1">
      <c r="A253" s="9">
        <v>251</v>
      </c>
      <c r="B253" s="8" t="str">
        <f>"516920230525213436143249"</f>
        <v>516920230525213436143249</v>
      </c>
      <c r="C253" s="8" t="s">
        <v>7</v>
      </c>
      <c r="D253" s="8" t="str">
        <f>"张雪婷"</f>
        <v>张雪婷</v>
      </c>
      <c r="E253" s="8" t="str">
        <f t="shared" si="46"/>
        <v>女</v>
      </c>
      <c r="F253" s="10"/>
    </row>
    <row r="254" spans="1:6" ht="34.5" customHeight="1">
      <c r="A254" s="9">
        <v>252</v>
      </c>
      <c r="B254" s="8" t="str">
        <f>"516920230525234437143270"</f>
        <v>516920230525234437143270</v>
      </c>
      <c r="C254" s="8" t="s">
        <v>7</v>
      </c>
      <c r="D254" s="8" t="str">
        <f>"吉姝锡"</f>
        <v>吉姝锡</v>
      </c>
      <c r="E254" s="8" t="str">
        <f t="shared" si="46"/>
        <v>女</v>
      </c>
      <c r="F254" s="10"/>
    </row>
    <row r="255" spans="1:6" ht="34.5" customHeight="1">
      <c r="A255" s="9">
        <v>253</v>
      </c>
      <c r="B255" s="8" t="str">
        <f>"516920230526014223143273"</f>
        <v>516920230526014223143273</v>
      </c>
      <c r="C255" s="8" t="s">
        <v>7</v>
      </c>
      <c r="D255" s="8" t="str">
        <f>"陈丁萍"</f>
        <v>陈丁萍</v>
      </c>
      <c r="E255" s="8" t="str">
        <f t="shared" si="46"/>
        <v>女</v>
      </c>
      <c r="F255" s="10"/>
    </row>
    <row r="256" spans="1:6" ht="34.5" customHeight="1">
      <c r="A256" s="9">
        <v>254</v>
      </c>
      <c r="B256" s="8" t="str">
        <f>"516920230522205824142589"</f>
        <v>516920230522205824142589</v>
      </c>
      <c r="C256" s="8" t="s">
        <v>7</v>
      </c>
      <c r="D256" s="8" t="str">
        <f>"徐文凤"</f>
        <v>徐文凤</v>
      </c>
      <c r="E256" s="8" t="str">
        <f t="shared" si="46"/>
        <v>女</v>
      </c>
      <c r="F256" s="10"/>
    </row>
    <row r="257" spans="1:6" ht="34.5" customHeight="1">
      <c r="A257" s="9">
        <v>255</v>
      </c>
      <c r="B257" s="8" t="str">
        <f>"516920230524104114142977"</f>
        <v>516920230524104114142977</v>
      </c>
      <c r="C257" s="8" t="s">
        <v>7</v>
      </c>
      <c r="D257" s="8" t="str">
        <f>"李响"</f>
        <v>李响</v>
      </c>
      <c r="E257" s="8" t="str">
        <f>"男"</f>
        <v>男</v>
      </c>
      <c r="F257" s="10"/>
    </row>
    <row r="258" spans="1:6" ht="34.5" customHeight="1">
      <c r="A258" s="9">
        <v>256</v>
      </c>
      <c r="B258" s="8" t="str">
        <f>"516920230525084337143125"</f>
        <v>516920230525084337143125</v>
      </c>
      <c r="C258" s="8" t="s">
        <v>7</v>
      </c>
      <c r="D258" s="8" t="str">
        <f>"韦温馨"</f>
        <v>韦温馨</v>
      </c>
      <c r="E258" s="8" t="str">
        <f aca="true" t="shared" si="47" ref="E258:E261">"女"</f>
        <v>女</v>
      </c>
      <c r="F258" s="10"/>
    </row>
    <row r="259" spans="1:6" ht="34.5" customHeight="1">
      <c r="A259" s="9">
        <v>257</v>
      </c>
      <c r="B259" s="8" t="str">
        <f>"516920230525170643143224"</f>
        <v>516920230525170643143224</v>
      </c>
      <c r="C259" s="8" t="s">
        <v>7</v>
      </c>
      <c r="D259" s="8" t="str">
        <f>"卜怡竹"</f>
        <v>卜怡竹</v>
      </c>
      <c r="E259" s="8" t="str">
        <f t="shared" si="47"/>
        <v>女</v>
      </c>
      <c r="F259" s="10"/>
    </row>
    <row r="260" spans="1:6" ht="34.5" customHeight="1">
      <c r="A260" s="9">
        <v>258</v>
      </c>
      <c r="B260" s="8" t="str">
        <f>"516920230524171505143053"</f>
        <v>516920230524171505143053</v>
      </c>
      <c r="C260" s="8" t="s">
        <v>7</v>
      </c>
      <c r="D260" s="8" t="str">
        <f>"郑春宇"</f>
        <v>郑春宇</v>
      </c>
      <c r="E260" s="8" t="str">
        <f t="shared" si="47"/>
        <v>女</v>
      </c>
      <c r="F260" s="10"/>
    </row>
    <row r="261" spans="1:6" ht="34.5" customHeight="1">
      <c r="A261" s="9">
        <v>259</v>
      </c>
      <c r="B261" s="8" t="str">
        <f>"516920230526084904143277"</f>
        <v>516920230526084904143277</v>
      </c>
      <c r="C261" s="8" t="s">
        <v>7</v>
      </c>
      <c r="D261" s="8" t="str">
        <f>"符红茹"</f>
        <v>符红茹</v>
      </c>
      <c r="E261" s="8" t="str">
        <f t="shared" si="47"/>
        <v>女</v>
      </c>
      <c r="F261" s="10"/>
    </row>
    <row r="262" spans="1:6" ht="34.5" customHeight="1">
      <c r="A262" s="9">
        <v>260</v>
      </c>
      <c r="B262" s="8" t="str">
        <f>"516920230526100437143289"</f>
        <v>516920230526100437143289</v>
      </c>
      <c r="C262" s="8" t="s">
        <v>7</v>
      </c>
      <c r="D262" s="8" t="str">
        <f>"刘有为"</f>
        <v>刘有为</v>
      </c>
      <c r="E262" s="8" t="str">
        <f>"男"</f>
        <v>男</v>
      </c>
      <c r="F262" s="10"/>
    </row>
    <row r="263" spans="1:6" ht="34.5" customHeight="1">
      <c r="A263" s="9">
        <v>261</v>
      </c>
      <c r="B263" s="8" t="str">
        <f>"516920230526092521143283"</f>
        <v>516920230526092521143283</v>
      </c>
      <c r="C263" s="8" t="s">
        <v>7</v>
      </c>
      <c r="D263" s="8" t="str">
        <f>"孙青"</f>
        <v>孙青</v>
      </c>
      <c r="E263" s="8" t="str">
        <f aca="true" t="shared" si="48" ref="E263:E270">"女"</f>
        <v>女</v>
      </c>
      <c r="F263" s="10"/>
    </row>
    <row r="264" spans="1:6" ht="34.5" customHeight="1">
      <c r="A264" s="9">
        <v>262</v>
      </c>
      <c r="B264" s="8" t="str">
        <f>"516920230525085227143128"</f>
        <v>516920230525085227143128</v>
      </c>
      <c r="C264" s="8" t="s">
        <v>7</v>
      </c>
      <c r="D264" s="8" t="str">
        <f>"伍港繁"</f>
        <v>伍港繁</v>
      </c>
      <c r="E264" s="8" t="str">
        <f>"男"</f>
        <v>男</v>
      </c>
      <c r="F264" s="10"/>
    </row>
    <row r="265" spans="1:6" ht="34.5" customHeight="1">
      <c r="A265" s="9">
        <v>263</v>
      </c>
      <c r="B265" s="8" t="str">
        <f>"516920230526104933143300"</f>
        <v>516920230526104933143300</v>
      </c>
      <c r="C265" s="8" t="s">
        <v>7</v>
      </c>
      <c r="D265" s="8" t="str">
        <f>"翁良珠"</f>
        <v>翁良珠</v>
      </c>
      <c r="E265" s="8" t="str">
        <f t="shared" si="48"/>
        <v>女</v>
      </c>
      <c r="F265" s="10"/>
    </row>
    <row r="266" spans="1:6" ht="34.5" customHeight="1">
      <c r="A266" s="9">
        <v>264</v>
      </c>
      <c r="B266" s="8" t="str">
        <f>"516920230525213542143250"</f>
        <v>516920230525213542143250</v>
      </c>
      <c r="C266" s="8" t="s">
        <v>7</v>
      </c>
      <c r="D266" s="8" t="str">
        <f>"陈静"</f>
        <v>陈静</v>
      </c>
      <c r="E266" s="8" t="str">
        <f t="shared" si="48"/>
        <v>女</v>
      </c>
      <c r="F266" s="10"/>
    </row>
    <row r="267" spans="1:6" ht="34.5" customHeight="1">
      <c r="A267" s="9">
        <v>265</v>
      </c>
      <c r="B267" s="8" t="str">
        <f>"516920230525175401143228"</f>
        <v>516920230525175401143228</v>
      </c>
      <c r="C267" s="8" t="s">
        <v>7</v>
      </c>
      <c r="D267" s="8" t="str">
        <f>"陈叶芳"</f>
        <v>陈叶芳</v>
      </c>
      <c r="E267" s="8" t="str">
        <f t="shared" si="48"/>
        <v>女</v>
      </c>
      <c r="F267" s="10"/>
    </row>
    <row r="268" spans="1:6" ht="34.5" customHeight="1">
      <c r="A268" s="9">
        <v>266</v>
      </c>
      <c r="B268" s="8" t="str">
        <f>"516920230526111001143303"</f>
        <v>516920230526111001143303</v>
      </c>
      <c r="C268" s="8" t="s">
        <v>7</v>
      </c>
      <c r="D268" s="8" t="str">
        <f>"彭玉璋"</f>
        <v>彭玉璋</v>
      </c>
      <c r="E268" s="8" t="str">
        <f t="shared" si="48"/>
        <v>女</v>
      </c>
      <c r="F268" s="10"/>
    </row>
    <row r="269" spans="1:6" ht="34.5" customHeight="1">
      <c r="A269" s="9">
        <v>267</v>
      </c>
      <c r="B269" s="8" t="str">
        <f>"516920230526094300143287"</f>
        <v>516920230526094300143287</v>
      </c>
      <c r="C269" s="8" t="s">
        <v>7</v>
      </c>
      <c r="D269" s="8" t="str">
        <f>"陈晏宁"</f>
        <v>陈晏宁</v>
      </c>
      <c r="E269" s="8" t="str">
        <f t="shared" si="48"/>
        <v>女</v>
      </c>
      <c r="F269" s="10"/>
    </row>
    <row r="270" spans="1:6" ht="34.5" customHeight="1">
      <c r="A270" s="9">
        <v>268</v>
      </c>
      <c r="B270" s="8" t="str">
        <f>"516920230526113752143307"</f>
        <v>516920230526113752143307</v>
      </c>
      <c r="C270" s="8" t="s">
        <v>7</v>
      </c>
      <c r="D270" s="8" t="str">
        <f>"孙娴蔓"</f>
        <v>孙娴蔓</v>
      </c>
      <c r="E270" s="8" t="str">
        <f t="shared" si="48"/>
        <v>女</v>
      </c>
      <c r="F270" s="10"/>
    </row>
    <row r="271" spans="1:6" ht="34.5" customHeight="1">
      <c r="A271" s="9">
        <v>269</v>
      </c>
      <c r="B271" s="8" t="str">
        <f>"516920230526104636143296"</f>
        <v>516920230526104636143296</v>
      </c>
      <c r="C271" s="8" t="s">
        <v>7</v>
      </c>
      <c r="D271" s="8" t="str">
        <f>"谢培伟"</f>
        <v>谢培伟</v>
      </c>
      <c r="E271" s="8" t="str">
        <f>"男"</f>
        <v>男</v>
      </c>
      <c r="F271" s="10"/>
    </row>
    <row r="272" spans="1:6" ht="34.5" customHeight="1">
      <c r="A272" s="9">
        <v>270</v>
      </c>
      <c r="B272" s="8" t="str">
        <f>"516920230526125857143314"</f>
        <v>516920230526125857143314</v>
      </c>
      <c r="C272" s="8" t="s">
        <v>7</v>
      </c>
      <c r="D272" s="8" t="str">
        <f>"孙薇"</f>
        <v>孙薇</v>
      </c>
      <c r="E272" s="8" t="str">
        <f aca="true" t="shared" si="49" ref="E272:E277">"女"</f>
        <v>女</v>
      </c>
      <c r="F272" s="10"/>
    </row>
    <row r="273" spans="1:6" ht="34.5" customHeight="1">
      <c r="A273" s="9">
        <v>271</v>
      </c>
      <c r="B273" s="8" t="str">
        <f>"516920230522093952142256"</f>
        <v>516920230522093952142256</v>
      </c>
      <c r="C273" s="8" t="s">
        <v>7</v>
      </c>
      <c r="D273" s="8" t="str">
        <f>"赵欣"</f>
        <v>赵欣</v>
      </c>
      <c r="E273" s="8" t="str">
        <f t="shared" si="49"/>
        <v>女</v>
      </c>
      <c r="F273" s="10"/>
    </row>
    <row r="274" spans="1:6" ht="34.5" customHeight="1">
      <c r="A274" s="9">
        <v>272</v>
      </c>
      <c r="B274" s="8" t="str">
        <f>"516920230525212452143248"</f>
        <v>516920230525212452143248</v>
      </c>
      <c r="C274" s="8" t="s">
        <v>7</v>
      </c>
      <c r="D274" s="8" t="str">
        <f>"秦楚"</f>
        <v>秦楚</v>
      </c>
      <c r="E274" s="8" t="str">
        <f t="shared" si="49"/>
        <v>女</v>
      </c>
      <c r="F274" s="10"/>
    </row>
    <row r="275" spans="1:6" ht="34.5" customHeight="1">
      <c r="A275" s="9">
        <v>273</v>
      </c>
      <c r="B275" s="8" t="str">
        <f>"516920230525182748143232"</f>
        <v>516920230525182748143232</v>
      </c>
      <c r="C275" s="8" t="s">
        <v>7</v>
      </c>
      <c r="D275" s="8" t="str">
        <f>"王越"</f>
        <v>王越</v>
      </c>
      <c r="E275" s="8" t="str">
        <f t="shared" si="49"/>
        <v>女</v>
      </c>
      <c r="F275" s="10"/>
    </row>
    <row r="276" spans="1:6" ht="34.5" customHeight="1">
      <c r="A276" s="9">
        <v>274</v>
      </c>
      <c r="B276" s="8" t="str">
        <f>"516920230526124348143313"</f>
        <v>516920230526124348143313</v>
      </c>
      <c r="C276" s="8" t="s">
        <v>7</v>
      </c>
      <c r="D276" s="8" t="str">
        <f>"王晴"</f>
        <v>王晴</v>
      </c>
      <c r="E276" s="8" t="str">
        <f t="shared" si="49"/>
        <v>女</v>
      </c>
      <c r="F276" s="10"/>
    </row>
    <row r="277" spans="1:6" ht="34.5" customHeight="1">
      <c r="A277" s="9">
        <v>275</v>
      </c>
      <c r="B277" s="8" t="str">
        <f>"516920230524233455143115"</f>
        <v>516920230524233455143115</v>
      </c>
      <c r="C277" s="8" t="s">
        <v>7</v>
      </c>
      <c r="D277" s="8" t="str">
        <f>"杨丰徽"</f>
        <v>杨丰徽</v>
      </c>
      <c r="E277" s="8" t="str">
        <f t="shared" si="49"/>
        <v>女</v>
      </c>
      <c r="F277" s="10"/>
    </row>
    <row r="278" spans="1:6" ht="34.5" customHeight="1">
      <c r="A278" s="9">
        <v>276</v>
      </c>
      <c r="B278" s="8" t="str">
        <f>"516920230526091140143280"</f>
        <v>516920230526091140143280</v>
      </c>
      <c r="C278" s="8" t="s">
        <v>7</v>
      </c>
      <c r="D278" s="8" t="str">
        <f>"刘河良"</f>
        <v>刘河良</v>
      </c>
      <c r="E278" s="8" t="str">
        <f>"男"</f>
        <v>男</v>
      </c>
      <c r="F278" s="10"/>
    </row>
    <row r="279" spans="1:6" ht="34.5" customHeight="1">
      <c r="A279" s="9">
        <v>277</v>
      </c>
      <c r="B279" s="8" t="str">
        <f>"516920230526160329143329"</f>
        <v>516920230526160329143329</v>
      </c>
      <c r="C279" s="8" t="s">
        <v>7</v>
      </c>
      <c r="D279" s="8" t="str">
        <f>"王婷婷"</f>
        <v>王婷婷</v>
      </c>
      <c r="E279" s="8" t="str">
        <f aca="true" t="shared" si="50" ref="E279:E281">"女"</f>
        <v>女</v>
      </c>
      <c r="F279" s="10"/>
    </row>
    <row r="280" spans="1:6" ht="34.5" customHeight="1">
      <c r="A280" s="9">
        <v>278</v>
      </c>
      <c r="B280" s="8" t="str">
        <f>"516920230526160750143330"</f>
        <v>516920230526160750143330</v>
      </c>
      <c r="C280" s="8" t="s">
        <v>7</v>
      </c>
      <c r="D280" s="8" t="str">
        <f>"欧泽荟"</f>
        <v>欧泽荟</v>
      </c>
      <c r="E280" s="8" t="str">
        <f t="shared" si="50"/>
        <v>女</v>
      </c>
      <c r="F280" s="10"/>
    </row>
    <row r="281" spans="1:6" ht="34.5" customHeight="1">
      <c r="A281" s="9">
        <v>279</v>
      </c>
      <c r="B281" s="8" t="str">
        <f>"516920230526153229143325"</f>
        <v>516920230526153229143325</v>
      </c>
      <c r="C281" s="8" t="s">
        <v>7</v>
      </c>
      <c r="D281" s="8" t="str">
        <f>"陈瑞红"</f>
        <v>陈瑞红</v>
      </c>
      <c r="E281" s="8" t="str">
        <f t="shared" si="50"/>
        <v>女</v>
      </c>
      <c r="F281" s="10"/>
    </row>
    <row r="282" spans="1:6" ht="34.5" customHeight="1">
      <c r="A282" s="9">
        <v>280</v>
      </c>
      <c r="B282" s="8" t="str">
        <f>"516920230525174240143226"</f>
        <v>516920230525174240143226</v>
      </c>
      <c r="C282" s="8" t="s">
        <v>7</v>
      </c>
      <c r="D282" s="8" t="str">
        <f>"汪文宇"</f>
        <v>汪文宇</v>
      </c>
      <c r="E282" s="8" t="str">
        <f>"男"</f>
        <v>男</v>
      </c>
      <c r="F282" s="10"/>
    </row>
    <row r="283" spans="1:6" ht="34.5" customHeight="1">
      <c r="A283" s="9">
        <v>281</v>
      </c>
      <c r="B283" s="8" t="str">
        <f>"516920230525171638143225"</f>
        <v>516920230525171638143225</v>
      </c>
      <c r="C283" s="8" t="s">
        <v>7</v>
      </c>
      <c r="D283" s="8" t="str">
        <f>"崔亚苹"</f>
        <v>崔亚苹</v>
      </c>
      <c r="E283" s="8" t="str">
        <f aca="true" t="shared" si="51" ref="E283:E295">"女"</f>
        <v>女</v>
      </c>
      <c r="F283" s="10"/>
    </row>
    <row r="284" spans="1:6" ht="34.5" customHeight="1">
      <c r="A284" s="9">
        <v>282</v>
      </c>
      <c r="B284" s="8" t="str">
        <f>"516920230526160801143331"</f>
        <v>516920230526160801143331</v>
      </c>
      <c r="C284" s="8" t="s">
        <v>7</v>
      </c>
      <c r="D284" s="8" t="str">
        <f>"陈滢"</f>
        <v>陈滢</v>
      </c>
      <c r="E284" s="8" t="str">
        <f t="shared" si="51"/>
        <v>女</v>
      </c>
      <c r="F284" s="10"/>
    </row>
    <row r="285" spans="1:6" ht="34.5" customHeight="1">
      <c r="A285" s="9">
        <v>283</v>
      </c>
      <c r="B285" s="8" t="str">
        <f>"516920230526113723143306"</f>
        <v>516920230526113723143306</v>
      </c>
      <c r="C285" s="8" t="s">
        <v>7</v>
      </c>
      <c r="D285" s="8" t="str">
        <f>"卓扬静"</f>
        <v>卓扬静</v>
      </c>
      <c r="E285" s="8" t="str">
        <f t="shared" si="51"/>
        <v>女</v>
      </c>
      <c r="F285" s="10"/>
    </row>
    <row r="286" spans="1:6" ht="34.5" customHeight="1">
      <c r="A286" s="9">
        <v>284</v>
      </c>
      <c r="B286" s="8" t="str">
        <f>"516920230526165825143340"</f>
        <v>516920230526165825143340</v>
      </c>
      <c r="C286" s="8" t="s">
        <v>7</v>
      </c>
      <c r="D286" s="8" t="str">
        <f>"王安淇"</f>
        <v>王安淇</v>
      </c>
      <c r="E286" s="8" t="str">
        <f t="shared" si="51"/>
        <v>女</v>
      </c>
      <c r="F286" s="10"/>
    </row>
    <row r="287" spans="1:6" ht="34.5" customHeight="1">
      <c r="A287" s="9">
        <v>285</v>
      </c>
      <c r="B287" s="8" t="str">
        <f>"516920230525103416143146"</f>
        <v>516920230525103416143146</v>
      </c>
      <c r="C287" s="8" t="s">
        <v>7</v>
      </c>
      <c r="D287" s="8" t="str">
        <f>"叶珊珊"</f>
        <v>叶珊珊</v>
      </c>
      <c r="E287" s="8" t="str">
        <f t="shared" si="51"/>
        <v>女</v>
      </c>
      <c r="F287" s="10"/>
    </row>
    <row r="288" spans="1:6" ht="34.5" customHeight="1">
      <c r="A288" s="9">
        <v>286</v>
      </c>
      <c r="B288" s="8" t="str">
        <f>"516920230524195015143080"</f>
        <v>516920230524195015143080</v>
      </c>
      <c r="C288" s="8" t="s">
        <v>7</v>
      </c>
      <c r="D288" s="8" t="str">
        <f>"刘思怡"</f>
        <v>刘思怡</v>
      </c>
      <c r="E288" s="8" t="str">
        <f t="shared" si="51"/>
        <v>女</v>
      </c>
      <c r="F288" s="10"/>
    </row>
    <row r="289" spans="1:6" ht="34.5" customHeight="1">
      <c r="A289" s="9">
        <v>287</v>
      </c>
      <c r="B289" s="8" t="str">
        <f>"516920230526173457143346"</f>
        <v>516920230526173457143346</v>
      </c>
      <c r="C289" s="8" t="s">
        <v>7</v>
      </c>
      <c r="D289" s="8" t="str">
        <f>"石玉舅"</f>
        <v>石玉舅</v>
      </c>
      <c r="E289" s="8" t="str">
        <f t="shared" si="51"/>
        <v>女</v>
      </c>
      <c r="F289" s="10"/>
    </row>
    <row r="290" spans="1:6" ht="34.5" customHeight="1">
      <c r="A290" s="9">
        <v>288</v>
      </c>
      <c r="B290" s="8" t="str">
        <f>"516920230526182335143353"</f>
        <v>516920230526182335143353</v>
      </c>
      <c r="C290" s="8" t="s">
        <v>7</v>
      </c>
      <c r="D290" s="8" t="str">
        <f>"陈阿灵"</f>
        <v>陈阿灵</v>
      </c>
      <c r="E290" s="8" t="str">
        <f t="shared" si="51"/>
        <v>女</v>
      </c>
      <c r="F290" s="10"/>
    </row>
    <row r="291" spans="1:6" ht="34.5" customHeight="1">
      <c r="A291" s="9">
        <v>289</v>
      </c>
      <c r="B291" s="8" t="str">
        <f>"516920230526182803143354"</f>
        <v>516920230526182803143354</v>
      </c>
      <c r="C291" s="8" t="s">
        <v>7</v>
      </c>
      <c r="D291" s="8" t="str">
        <f>"聂冲"</f>
        <v>聂冲</v>
      </c>
      <c r="E291" s="8" t="str">
        <f t="shared" si="51"/>
        <v>女</v>
      </c>
      <c r="F291" s="10"/>
    </row>
    <row r="292" spans="1:6" ht="34.5" customHeight="1">
      <c r="A292" s="9">
        <v>290</v>
      </c>
      <c r="B292" s="8" t="str">
        <f>"516920230526184601143356"</f>
        <v>516920230526184601143356</v>
      </c>
      <c r="C292" s="8" t="s">
        <v>7</v>
      </c>
      <c r="D292" s="8" t="str">
        <f>"姜雨婷"</f>
        <v>姜雨婷</v>
      </c>
      <c r="E292" s="8" t="str">
        <f t="shared" si="51"/>
        <v>女</v>
      </c>
      <c r="F292" s="10"/>
    </row>
    <row r="293" spans="1:6" ht="34.5" customHeight="1">
      <c r="A293" s="9">
        <v>291</v>
      </c>
      <c r="B293" s="8" t="str">
        <f>"516920230526175750143352"</f>
        <v>516920230526175750143352</v>
      </c>
      <c r="C293" s="8" t="s">
        <v>7</v>
      </c>
      <c r="D293" s="8" t="str">
        <f>"黄书静"</f>
        <v>黄书静</v>
      </c>
      <c r="E293" s="8" t="str">
        <f t="shared" si="51"/>
        <v>女</v>
      </c>
      <c r="F293" s="10"/>
    </row>
    <row r="294" spans="1:6" ht="34.5" customHeight="1">
      <c r="A294" s="9">
        <v>292</v>
      </c>
      <c r="B294" s="8" t="str">
        <f>"516920230525142920143185"</f>
        <v>516920230525142920143185</v>
      </c>
      <c r="C294" s="8" t="s">
        <v>7</v>
      </c>
      <c r="D294" s="8" t="str">
        <f>"陈睿慧"</f>
        <v>陈睿慧</v>
      </c>
      <c r="E294" s="8" t="str">
        <f t="shared" si="51"/>
        <v>女</v>
      </c>
      <c r="F294" s="10"/>
    </row>
    <row r="295" spans="1:6" ht="34.5" customHeight="1">
      <c r="A295" s="9">
        <v>293</v>
      </c>
      <c r="B295" s="8" t="str">
        <f>"516920230526110532143301"</f>
        <v>516920230526110532143301</v>
      </c>
      <c r="C295" s="8" t="s">
        <v>7</v>
      </c>
      <c r="D295" s="8" t="str">
        <f>"张博"</f>
        <v>张博</v>
      </c>
      <c r="E295" s="8" t="str">
        <f t="shared" si="51"/>
        <v>女</v>
      </c>
      <c r="F295" s="10"/>
    </row>
    <row r="296" spans="1:6" ht="34.5" customHeight="1">
      <c r="A296" s="9">
        <v>294</v>
      </c>
      <c r="B296" s="8" t="str">
        <f>"516920230526200951143362"</f>
        <v>516920230526200951143362</v>
      </c>
      <c r="C296" s="8" t="s">
        <v>7</v>
      </c>
      <c r="D296" s="8" t="str">
        <f>"王瑞"</f>
        <v>王瑞</v>
      </c>
      <c r="E296" s="8" t="str">
        <f aca="true" t="shared" si="52" ref="E296:E300">"男"</f>
        <v>男</v>
      </c>
      <c r="F296" s="10"/>
    </row>
    <row r="297" spans="1:6" ht="34.5" customHeight="1">
      <c r="A297" s="9">
        <v>295</v>
      </c>
      <c r="B297" s="8" t="str">
        <f>"516920230526200848143361"</f>
        <v>516920230526200848143361</v>
      </c>
      <c r="C297" s="8" t="s">
        <v>7</v>
      </c>
      <c r="D297" s="8" t="str">
        <f>"刘俊鹏"</f>
        <v>刘俊鹏</v>
      </c>
      <c r="E297" s="8" t="str">
        <f t="shared" si="52"/>
        <v>男</v>
      </c>
      <c r="F297" s="10"/>
    </row>
    <row r="298" spans="1:6" ht="34.5" customHeight="1">
      <c r="A298" s="9">
        <v>296</v>
      </c>
      <c r="B298" s="8" t="str">
        <f>"516920230523100504142692"</f>
        <v>516920230523100504142692</v>
      </c>
      <c r="C298" s="8" t="s">
        <v>7</v>
      </c>
      <c r="D298" s="8" t="str">
        <f>"黎珠晶"</f>
        <v>黎珠晶</v>
      </c>
      <c r="E298" s="8" t="str">
        <f aca="true" t="shared" si="53" ref="E298:E303">"女"</f>
        <v>女</v>
      </c>
      <c r="F298" s="10"/>
    </row>
    <row r="299" spans="1:6" ht="34.5" customHeight="1">
      <c r="A299" s="9">
        <v>297</v>
      </c>
      <c r="B299" s="8" t="str">
        <f>"516920230526205630143365"</f>
        <v>516920230526205630143365</v>
      </c>
      <c r="C299" s="8" t="s">
        <v>7</v>
      </c>
      <c r="D299" s="8" t="str">
        <f>"许晓闻"</f>
        <v>许晓闻</v>
      </c>
      <c r="E299" s="8" t="str">
        <f t="shared" si="53"/>
        <v>女</v>
      </c>
      <c r="F299" s="10"/>
    </row>
    <row r="300" spans="1:6" ht="34.5" customHeight="1">
      <c r="A300" s="9">
        <v>298</v>
      </c>
      <c r="B300" s="8" t="str">
        <f>"516920230526221319143373"</f>
        <v>516920230526221319143373</v>
      </c>
      <c r="C300" s="8" t="s">
        <v>7</v>
      </c>
      <c r="D300" s="8" t="str">
        <f>"陈鑫"</f>
        <v>陈鑫</v>
      </c>
      <c r="E300" s="8" t="str">
        <f t="shared" si="52"/>
        <v>男</v>
      </c>
      <c r="F300" s="10"/>
    </row>
    <row r="301" spans="1:6" ht="34.5" customHeight="1">
      <c r="A301" s="9">
        <v>299</v>
      </c>
      <c r="B301" s="8" t="str">
        <f>"516920230526211022143366"</f>
        <v>516920230526211022143366</v>
      </c>
      <c r="C301" s="8" t="s">
        <v>7</v>
      </c>
      <c r="D301" s="8" t="str">
        <f>"王乾琦"</f>
        <v>王乾琦</v>
      </c>
      <c r="E301" s="8" t="str">
        <f t="shared" si="53"/>
        <v>女</v>
      </c>
      <c r="F301" s="10"/>
    </row>
    <row r="302" spans="1:6" ht="34.5" customHeight="1">
      <c r="A302" s="9">
        <v>300</v>
      </c>
      <c r="B302" s="8" t="str">
        <f>"516920230526224234143377"</f>
        <v>516920230526224234143377</v>
      </c>
      <c r="C302" s="8" t="s">
        <v>7</v>
      </c>
      <c r="D302" s="8" t="str">
        <f>"唐林蕾"</f>
        <v>唐林蕾</v>
      </c>
      <c r="E302" s="8" t="str">
        <f t="shared" si="53"/>
        <v>女</v>
      </c>
      <c r="F302" s="10"/>
    </row>
    <row r="303" spans="1:6" ht="34.5" customHeight="1">
      <c r="A303" s="9">
        <v>301</v>
      </c>
      <c r="B303" s="8" t="str">
        <f>"516920230522212325142598"</f>
        <v>516920230522212325142598</v>
      </c>
      <c r="C303" s="8" t="s">
        <v>7</v>
      </c>
      <c r="D303" s="8" t="str">
        <f>" 吴毓丽"</f>
        <v> 吴毓丽</v>
      </c>
      <c r="E303" s="8" t="str">
        <f t="shared" si="53"/>
        <v>女</v>
      </c>
      <c r="F303" s="10"/>
    </row>
    <row r="304" spans="1:6" ht="34.5" customHeight="1">
      <c r="A304" s="9">
        <v>302</v>
      </c>
      <c r="B304" s="8" t="str">
        <f>"516920230522181451142535"</f>
        <v>516920230522181451142535</v>
      </c>
      <c r="C304" s="8" t="s">
        <v>7</v>
      </c>
      <c r="D304" s="8" t="str">
        <f>"于绍康"</f>
        <v>于绍康</v>
      </c>
      <c r="E304" s="8" t="str">
        <f>"男"</f>
        <v>男</v>
      </c>
      <c r="F304" s="10"/>
    </row>
    <row r="305" spans="1:6" ht="34.5" customHeight="1">
      <c r="A305" s="9">
        <v>303</v>
      </c>
      <c r="B305" s="8" t="str">
        <f>"516920230523081453142651"</f>
        <v>516920230523081453142651</v>
      </c>
      <c r="C305" s="8" t="s">
        <v>7</v>
      </c>
      <c r="D305" s="8" t="str">
        <f>"李亚楠"</f>
        <v>李亚楠</v>
      </c>
      <c r="E305" s="8" t="str">
        <f aca="true" t="shared" si="54" ref="E305:E309">"女"</f>
        <v>女</v>
      </c>
      <c r="F305" s="10"/>
    </row>
    <row r="306" spans="1:6" ht="34.5" customHeight="1">
      <c r="A306" s="9">
        <v>304</v>
      </c>
      <c r="B306" s="8" t="str">
        <f>"516920230526211759143367"</f>
        <v>516920230526211759143367</v>
      </c>
      <c r="C306" s="8" t="s">
        <v>7</v>
      </c>
      <c r="D306" s="8" t="str">
        <f>"唐尧"</f>
        <v>唐尧</v>
      </c>
      <c r="E306" s="8" t="str">
        <f>"男"</f>
        <v>男</v>
      </c>
      <c r="F306" s="10"/>
    </row>
    <row r="307" spans="1:6" ht="34.5" customHeight="1">
      <c r="A307" s="9">
        <v>305</v>
      </c>
      <c r="B307" s="8" t="str">
        <f>"516920230523101932142697"</f>
        <v>516920230523101932142697</v>
      </c>
      <c r="C307" s="8" t="s">
        <v>7</v>
      </c>
      <c r="D307" s="8" t="str">
        <f>"江圆圆"</f>
        <v>江圆圆</v>
      </c>
      <c r="E307" s="8" t="str">
        <f t="shared" si="54"/>
        <v>女</v>
      </c>
      <c r="F307" s="10"/>
    </row>
    <row r="308" spans="1:6" ht="34.5" customHeight="1">
      <c r="A308" s="9">
        <v>306</v>
      </c>
      <c r="B308" s="8" t="str">
        <f>"516920230527094447143385"</f>
        <v>516920230527094447143385</v>
      </c>
      <c r="C308" s="8" t="s">
        <v>7</v>
      </c>
      <c r="D308" s="8" t="str">
        <f>"张胜男"</f>
        <v>张胜男</v>
      </c>
      <c r="E308" s="8" t="str">
        <f t="shared" si="54"/>
        <v>女</v>
      </c>
      <c r="F308" s="10"/>
    </row>
    <row r="309" spans="1:6" ht="34.5" customHeight="1">
      <c r="A309" s="9">
        <v>307</v>
      </c>
      <c r="B309" s="8" t="str">
        <f>"516920230526223224143374"</f>
        <v>516920230526223224143374</v>
      </c>
      <c r="C309" s="8" t="s">
        <v>7</v>
      </c>
      <c r="D309" s="8" t="str">
        <f>"方欣怡"</f>
        <v>方欣怡</v>
      </c>
      <c r="E309" s="8" t="str">
        <f t="shared" si="54"/>
        <v>女</v>
      </c>
      <c r="F309" s="10"/>
    </row>
    <row r="310" spans="1:6" ht="34.5" customHeight="1">
      <c r="A310" s="9">
        <v>308</v>
      </c>
      <c r="B310" s="8" t="str">
        <f>"516920230523173536142838"</f>
        <v>516920230523173536142838</v>
      </c>
      <c r="C310" s="8" t="s">
        <v>7</v>
      </c>
      <c r="D310" s="8" t="str">
        <f>"王文睿"</f>
        <v>王文睿</v>
      </c>
      <c r="E310" s="8" t="str">
        <f>"男"</f>
        <v>男</v>
      </c>
      <c r="F310" s="10"/>
    </row>
    <row r="311" spans="1:6" ht="34.5" customHeight="1">
      <c r="A311" s="9">
        <v>309</v>
      </c>
      <c r="B311" s="8" t="str">
        <f>"516920230525112459143165"</f>
        <v>516920230525112459143165</v>
      </c>
      <c r="C311" s="8" t="s">
        <v>7</v>
      </c>
      <c r="D311" s="8" t="str">
        <f>"黄国玲"</f>
        <v>黄国玲</v>
      </c>
      <c r="E311" s="8" t="str">
        <f aca="true" t="shared" si="55" ref="E311:E313">"女"</f>
        <v>女</v>
      </c>
      <c r="F311" s="10"/>
    </row>
    <row r="312" spans="1:6" ht="34.5" customHeight="1">
      <c r="A312" s="9">
        <v>310</v>
      </c>
      <c r="B312" s="8" t="str">
        <f>"516920230522171810142512"</f>
        <v>516920230522171810142512</v>
      </c>
      <c r="C312" s="8" t="s">
        <v>7</v>
      </c>
      <c r="D312" s="8" t="str">
        <f>"付一方"</f>
        <v>付一方</v>
      </c>
      <c r="E312" s="8" t="str">
        <f t="shared" si="55"/>
        <v>女</v>
      </c>
      <c r="F312" s="10"/>
    </row>
    <row r="313" spans="1:6" ht="34.5" customHeight="1">
      <c r="A313" s="9">
        <v>311</v>
      </c>
      <c r="B313" s="8" t="str">
        <f>"516920230527104324143390"</f>
        <v>516920230527104324143390</v>
      </c>
      <c r="C313" s="8" t="s">
        <v>7</v>
      </c>
      <c r="D313" s="8" t="str">
        <f>"刘志荣"</f>
        <v>刘志荣</v>
      </c>
      <c r="E313" s="8" t="str">
        <f t="shared" si="55"/>
        <v>女</v>
      </c>
      <c r="F313" s="10"/>
    </row>
    <row r="314" spans="1:6" ht="34.5" customHeight="1">
      <c r="A314" s="9">
        <v>312</v>
      </c>
      <c r="B314" s="8" t="str">
        <f>"516920230527142227143405"</f>
        <v>516920230527142227143405</v>
      </c>
      <c r="C314" s="8" t="s">
        <v>7</v>
      </c>
      <c r="D314" s="8" t="str">
        <f>"丁锋"</f>
        <v>丁锋</v>
      </c>
      <c r="E314" s="8" t="str">
        <f aca="true" t="shared" si="56" ref="E314:E319">"男"</f>
        <v>男</v>
      </c>
      <c r="F314" s="10"/>
    </row>
    <row r="315" spans="1:6" ht="34.5" customHeight="1">
      <c r="A315" s="9">
        <v>313</v>
      </c>
      <c r="B315" s="8" t="str">
        <f>"516920230527014014143381"</f>
        <v>516920230527014014143381</v>
      </c>
      <c r="C315" s="8" t="s">
        <v>7</v>
      </c>
      <c r="D315" s="8" t="str">
        <f>"戴祎墨"</f>
        <v>戴祎墨</v>
      </c>
      <c r="E315" s="8" t="str">
        <f aca="true" t="shared" si="57" ref="E315:E318">"女"</f>
        <v>女</v>
      </c>
      <c r="F315" s="10"/>
    </row>
    <row r="316" spans="1:6" ht="34.5" customHeight="1">
      <c r="A316" s="9">
        <v>314</v>
      </c>
      <c r="B316" s="8" t="str">
        <f>"516920230527150856143406"</f>
        <v>516920230527150856143406</v>
      </c>
      <c r="C316" s="8" t="s">
        <v>7</v>
      </c>
      <c r="D316" s="8" t="str">
        <f>"叶坚锐"</f>
        <v>叶坚锐</v>
      </c>
      <c r="E316" s="8" t="str">
        <f t="shared" si="56"/>
        <v>男</v>
      </c>
      <c r="F316" s="10"/>
    </row>
    <row r="317" spans="1:6" ht="34.5" customHeight="1">
      <c r="A317" s="9">
        <v>315</v>
      </c>
      <c r="B317" s="8" t="str">
        <f>"516920230523164115142817"</f>
        <v>516920230523164115142817</v>
      </c>
      <c r="C317" s="8" t="s">
        <v>7</v>
      </c>
      <c r="D317" s="8" t="str">
        <f>"李欣怡"</f>
        <v>李欣怡</v>
      </c>
      <c r="E317" s="8" t="str">
        <f t="shared" si="57"/>
        <v>女</v>
      </c>
      <c r="F317" s="10"/>
    </row>
    <row r="318" spans="1:6" ht="34.5" customHeight="1">
      <c r="A318" s="9">
        <v>316</v>
      </c>
      <c r="B318" s="8" t="str">
        <f>"516920230527202944143422"</f>
        <v>516920230527202944143422</v>
      </c>
      <c r="C318" s="8" t="s">
        <v>7</v>
      </c>
      <c r="D318" s="8" t="str">
        <f>"张婧"</f>
        <v>张婧</v>
      </c>
      <c r="E318" s="8" t="str">
        <f t="shared" si="57"/>
        <v>女</v>
      </c>
      <c r="F318" s="10"/>
    </row>
    <row r="319" spans="1:6" ht="34.5" customHeight="1">
      <c r="A319" s="9">
        <v>317</v>
      </c>
      <c r="B319" s="8" t="str">
        <f>"516920230527105315143392"</f>
        <v>516920230527105315143392</v>
      </c>
      <c r="C319" s="8" t="s">
        <v>7</v>
      </c>
      <c r="D319" s="8" t="str">
        <f>"苏志远"</f>
        <v>苏志远</v>
      </c>
      <c r="E319" s="8" t="str">
        <f t="shared" si="56"/>
        <v>男</v>
      </c>
      <c r="F319" s="10"/>
    </row>
    <row r="320" spans="1:6" ht="34.5" customHeight="1">
      <c r="A320" s="9">
        <v>318</v>
      </c>
      <c r="B320" s="8" t="str">
        <f>"516920230525150654143195"</f>
        <v>516920230525150654143195</v>
      </c>
      <c r="C320" s="8" t="s">
        <v>7</v>
      </c>
      <c r="D320" s="8" t="str">
        <f>"周才貌"</f>
        <v>周才貌</v>
      </c>
      <c r="E320" s="8" t="str">
        <f aca="true" t="shared" si="58" ref="E320:E323">"女"</f>
        <v>女</v>
      </c>
      <c r="F320" s="10"/>
    </row>
    <row r="321" spans="1:6" ht="34.5" customHeight="1">
      <c r="A321" s="9">
        <v>319</v>
      </c>
      <c r="B321" s="8" t="str">
        <f>"516920230527233822143433"</f>
        <v>516920230527233822143433</v>
      </c>
      <c r="C321" s="8" t="s">
        <v>7</v>
      </c>
      <c r="D321" s="8" t="str">
        <f>"徐笛"</f>
        <v>徐笛</v>
      </c>
      <c r="E321" s="8" t="str">
        <f t="shared" si="58"/>
        <v>女</v>
      </c>
      <c r="F321" s="10"/>
    </row>
    <row r="322" spans="1:6" ht="34.5" customHeight="1">
      <c r="A322" s="9">
        <v>320</v>
      </c>
      <c r="B322" s="8" t="str">
        <f>"516920230528112339143453"</f>
        <v>516920230528112339143453</v>
      </c>
      <c r="C322" s="8" t="s">
        <v>7</v>
      </c>
      <c r="D322" s="8" t="str">
        <f>"李梦然"</f>
        <v>李梦然</v>
      </c>
      <c r="E322" s="8" t="str">
        <f t="shared" si="58"/>
        <v>女</v>
      </c>
      <c r="F322" s="10"/>
    </row>
    <row r="323" spans="1:6" ht="34.5" customHeight="1">
      <c r="A323" s="9">
        <v>321</v>
      </c>
      <c r="B323" s="8" t="str">
        <f>"516920230528121316143455"</f>
        <v>516920230528121316143455</v>
      </c>
      <c r="C323" s="8" t="s">
        <v>7</v>
      </c>
      <c r="D323" s="8" t="str">
        <f>"蒋雯秀"</f>
        <v>蒋雯秀</v>
      </c>
      <c r="E323" s="8" t="str">
        <f t="shared" si="58"/>
        <v>女</v>
      </c>
      <c r="F323" s="10"/>
    </row>
    <row r="324" spans="1:6" ht="34.5" customHeight="1">
      <c r="A324" s="9">
        <v>322</v>
      </c>
      <c r="B324" s="8" t="str">
        <f>"516920230526155847143327"</f>
        <v>516920230526155847143327</v>
      </c>
      <c r="C324" s="8" t="s">
        <v>7</v>
      </c>
      <c r="D324" s="8" t="str">
        <f>"周均君"</f>
        <v>周均君</v>
      </c>
      <c r="E324" s="8" t="str">
        <f>"男"</f>
        <v>男</v>
      </c>
      <c r="F324" s="10"/>
    </row>
    <row r="325" spans="1:6" ht="34.5" customHeight="1">
      <c r="A325" s="9">
        <v>323</v>
      </c>
      <c r="B325" s="8" t="str">
        <f>"516920230527234907143434"</f>
        <v>516920230527234907143434</v>
      </c>
      <c r="C325" s="8" t="s">
        <v>7</v>
      </c>
      <c r="D325" s="8" t="str">
        <f>"宋凯"</f>
        <v>宋凯</v>
      </c>
      <c r="E325" s="8" t="str">
        <f>"男"</f>
        <v>男</v>
      </c>
      <c r="F325" s="10"/>
    </row>
    <row r="326" spans="1:6" ht="34.5" customHeight="1">
      <c r="A326" s="9">
        <v>324</v>
      </c>
      <c r="B326" s="8" t="str">
        <f>"516920230528141606143461"</f>
        <v>516920230528141606143461</v>
      </c>
      <c r="C326" s="8" t="s">
        <v>7</v>
      </c>
      <c r="D326" s="8" t="str">
        <f>"宋屹杰"</f>
        <v>宋屹杰</v>
      </c>
      <c r="E326" s="8" t="str">
        <f aca="true" t="shared" si="59" ref="E326:E334">"女"</f>
        <v>女</v>
      </c>
      <c r="F326" s="10"/>
    </row>
    <row r="327" spans="1:6" ht="34.5" customHeight="1">
      <c r="A327" s="9">
        <v>325</v>
      </c>
      <c r="B327" s="8" t="str">
        <f>"516920230528133453143457"</f>
        <v>516920230528133453143457</v>
      </c>
      <c r="C327" s="8" t="s">
        <v>7</v>
      </c>
      <c r="D327" s="8" t="str">
        <f>"刘旭宁"</f>
        <v>刘旭宁</v>
      </c>
      <c r="E327" s="8" t="str">
        <f t="shared" si="59"/>
        <v>女</v>
      </c>
      <c r="F327" s="10"/>
    </row>
    <row r="328" spans="1:6" ht="34.5" customHeight="1">
      <c r="A328" s="9">
        <v>326</v>
      </c>
      <c r="B328" s="8" t="str">
        <f>"516920230526141224143319"</f>
        <v>516920230526141224143319</v>
      </c>
      <c r="C328" s="8" t="s">
        <v>7</v>
      </c>
      <c r="D328" s="8" t="str">
        <f>"钟怡琳"</f>
        <v>钟怡琳</v>
      </c>
      <c r="E328" s="8" t="str">
        <f t="shared" si="59"/>
        <v>女</v>
      </c>
      <c r="F328" s="10"/>
    </row>
    <row r="329" spans="1:6" ht="34.5" customHeight="1">
      <c r="A329" s="9">
        <v>327</v>
      </c>
      <c r="B329" s="8" t="str">
        <f>"516920230528153203143468"</f>
        <v>516920230528153203143468</v>
      </c>
      <c r="C329" s="8" t="s">
        <v>7</v>
      </c>
      <c r="D329" s="8" t="str">
        <f>"盛诗莹"</f>
        <v>盛诗莹</v>
      </c>
      <c r="E329" s="8" t="str">
        <f t="shared" si="59"/>
        <v>女</v>
      </c>
      <c r="F329" s="10"/>
    </row>
    <row r="330" spans="1:6" ht="34.5" customHeight="1">
      <c r="A330" s="9">
        <v>328</v>
      </c>
      <c r="B330" s="8" t="str">
        <f>"516920230528142155143463"</f>
        <v>516920230528142155143463</v>
      </c>
      <c r="C330" s="8" t="s">
        <v>7</v>
      </c>
      <c r="D330" s="8" t="str">
        <f>"李立宁"</f>
        <v>李立宁</v>
      </c>
      <c r="E330" s="8" t="str">
        <f t="shared" si="59"/>
        <v>女</v>
      </c>
      <c r="F330" s="10"/>
    </row>
    <row r="331" spans="1:6" ht="34.5" customHeight="1">
      <c r="A331" s="9">
        <v>329</v>
      </c>
      <c r="B331" s="8" t="str">
        <f>"516920230528153448143470"</f>
        <v>516920230528153448143470</v>
      </c>
      <c r="C331" s="8" t="s">
        <v>7</v>
      </c>
      <c r="D331" s="8" t="str">
        <f>"薛亦菲"</f>
        <v>薛亦菲</v>
      </c>
      <c r="E331" s="8" t="str">
        <f t="shared" si="59"/>
        <v>女</v>
      </c>
      <c r="F331" s="10"/>
    </row>
    <row r="332" spans="1:6" ht="34.5" customHeight="1">
      <c r="A332" s="9">
        <v>330</v>
      </c>
      <c r="B332" s="8" t="str">
        <f>"516920230522174106142522"</f>
        <v>516920230522174106142522</v>
      </c>
      <c r="C332" s="8" t="s">
        <v>7</v>
      </c>
      <c r="D332" s="8" t="str">
        <f>"田卓"</f>
        <v>田卓</v>
      </c>
      <c r="E332" s="8" t="str">
        <f t="shared" si="59"/>
        <v>女</v>
      </c>
      <c r="F332" s="10"/>
    </row>
    <row r="333" spans="1:6" ht="34.5" customHeight="1">
      <c r="A333" s="9">
        <v>331</v>
      </c>
      <c r="B333" s="8" t="str">
        <f>"516920230525191015143235"</f>
        <v>516920230525191015143235</v>
      </c>
      <c r="C333" s="8" t="s">
        <v>7</v>
      </c>
      <c r="D333" s="8" t="str">
        <f>"陈虹荧"</f>
        <v>陈虹荧</v>
      </c>
      <c r="E333" s="8" t="str">
        <f t="shared" si="59"/>
        <v>女</v>
      </c>
      <c r="F333" s="10"/>
    </row>
    <row r="334" spans="1:6" ht="34.5" customHeight="1">
      <c r="A334" s="9">
        <v>332</v>
      </c>
      <c r="B334" s="8" t="str">
        <f>"516920230528153748143471"</f>
        <v>516920230528153748143471</v>
      </c>
      <c r="C334" s="8" t="s">
        <v>7</v>
      </c>
      <c r="D334" s="8" t="str">
        <f>"陈海珠"</f>
        <v>陈海珠</v>
      </c>
      <c r="E334" s="8" t="str">
        <f t="shared" si="59"/>
        <v>女</v>
      </c>
      <c r="F334" s="10"/>
    </row>
    <row r="335" spans="1:6" ht="34.5" customHeight="1">
      <c r="A335" s="9">
        <v>333</v>
      </c>
      <c r="B335" s="8" t="str">
        <f>"516920230528162301143476"</f>
        <v>516920230528162301143476</v>
      </c>
      <c r="C335" s="8" t="s">
        <v>7</v>
      </c>
      <c r="D335" s="8" t="str">
        <f>"陈礼山"</f>
        <v>陈礼山</v>
      </c>
      <c r="E335" s="8" t="str">
        <f aca="true" t="shared" si="60" ref="E335:E339">"男"</f>
        <v>男</v>
      </c>
      <c r="F335" s="10"/>
    </row>
    <row r="336" spans="1:6" ht="34.5" customHeight="1">
      <c r="A336" s="9">
        <v>334</v>
      </c>
      <c r="B336" s="8" t="str">
        <f>"516920230522101206142286"</f>
        <v>516920230522101206142286</v>
      </c>
      <c r="C336" s="8" t="s">
        <v>7</v>
      </c>
      <c r="D336" s="8" t="str">
        <f>"杨如琴"</f>
        <v>杨如琴</v>
      </c>
      <c r="E336" s="8" t="str">
        <f aca="true" t="shared" si="61" ref="E336:E340">"女"</f>
        <v>女</v>
      </c>
      <c r="F336" s="10"/>
    </row>
    <row r="337" spans="1:6" ht="34.5" customHeight="1">
      <c r="A337" s="9">
        <v>335</v>
      </c>
      <c r="B337" s="8" t="str">
        <f>"516920230528191443143483"</f>
        <v>516920230528191443143483</v>
      </c>
      <c r="C337" s="8" t="s">
        <v>7</v>
      </c>
      <c r="D337" s="8" t="str">
        <f>"李增海"</f>
        <v>李增海</v>
      </c>
      <c r="E337" s="8" t="str">
        <f t="shared" si="60"/>
        <v>男</v>
      </c>
      <c r="F337" s="10"/>
    </row>
    <row r="338" spans="1:6" ht="34.5" customHeight="1">
      <c r="A338" s="9">
        <v>336</v>
      </c>
      <c r="B338" s="8" t="str">
        <f>"516920230528182229143482"</f>
        <v>516920230528182229143482</v>
      </c>
      <c r="C338" s="8" t="s">
        <v>7</v>
      </c>
      <c r="D338" s="8" t="str">
        <f>"谢依函"</f>
        <v>谢依函</v>
      </c>
      <c r="E338" s="8" t="str">
        <f t="shared" si="61"/>
        <v>女</v>
      </c>
      <c r="F338" s="10"/>
    </row>
    <row r="339" spans="1:6" ht="34.5" customHeight="1">
      <c r="A339" s="9">
        <v>337</v>
      </c>
      <c r="B339" s="8" t="str">
        <f>"516920230528235033143499"</f>
        <v>516920230528235033143499</v>
      </c>
      <c r="C339" s="8" t="s">
        <v>7</v>
      </c>
      <c r="D339" s="8" t="str">
        <f>"王嘉政"</f>
        <v>王嘉政</v>
      </c>
      <c r="E339" s="8" t="str">
        <f t="shared" si="60"/>
        <v>男</v>
      </c>
      <c r="F339" s="10"/>
    </row>
    <row r="340" spans="1:6" ht="34.5" customHeight="1">
      <c r="A340" s="9">
        <v>338</v>
      </c>
      <c r="B340" s="8" t="str">
        <f>"516920230528234526143498"</f>
        <v>516920230528234526143498</v>
      </c>
      <c r="C340" s="8" t="s">
        <v>7</v>
      </c>
      <c r="D340" s="8" t="str">
        <f>"郑丽旧"</f>
        <v>郑丽旧</v>
      </c>
      <c r="E340" s="8" t="str">
        <f t="shared" si="61"/>
        <v>女</v>
      </c>
      <c r="F340" s="10"/>
    </row>
    <row r="341" spans="1:6" ht="34.5" customHeight="1">
      <c r="A341" s="9">
        <v>339</v>
      </c>
      <c r="B341" s="8" t="str">
        <f>"516920230527141628143404"</f>
        <v>516920230527141628143404</v>
      </c>
      <c r="C341" s="8" t="s">
        <v>7</v>
      </c>
      <c r="D341" s="8" t="str">
        <f>"蒋学龙"</f>
        <v>蒋学龙</v>
      </c>
      <c r="E341" s="8" t="str">
        <f>"男"</f>
        <v>男</v>
      </c>
      <c r="F341" s="10"/>
    </row>
    <row r="342" spans="1:6" ht="34.5" customHeight="1">
      <c r="A342" s="9">
        <v>340</v>
      </c>
      <c r="B342" s="8" t="str">
        <f>"516920230529102349143574"</f>
        <v>516920230529102349143574</v>
      </c>
      <c r="C342" s="8" t="s">
        <v>7</v>
      </c>
      <c r="D342" s="8" t="str">
        <f>"庄小扬"</f>
        <v>庄小扬</v>
      </c>
      <c r="E342" s="8" t="str">
        <f aca="true" t="shared" si="62" ref="E342:E347">"女"</f>
        <v>女</v>
      </c>
      <c r="F342" s="10"/>
    </row>
    <row r="343" spans="1:6" ht="34.5" customHeight="1">
      <c r="A343" s="9">
        <v>341</v>
      </c>
      <c r="B343" s="8" t="str">
        <f>"516920230525232241143269"</f>
        <v>516920230525232241143269</v>
      </c>
      <c r="C343" s="8" t="s">
        <v>7</v>
      </c>
      <c r="D343" s="8" t="str">
        <f>"李松蔚"</f>
        <v>李松蔚</v>
      </c>
      <c r="E343" s="8" t="str">
        <f t="shared" si="62"/>
        <v>女</v>
      </c>
      <c r="F343" s="10"/>
    </row>
    <row r="344" spans="1:6" ht="34.5" customHeight="1">
      <c r="A344" s="9">
        <v>342</v>
      </c>
      <c r="B344" s="8" t="str">
        <f>"516920230529000627143500"</f>
        <v>516920230529000627143500</v>
      </c>
      <c r="C344" s="8" t="s">
        <v>7</v>
      </c>
      <c r="D344" s="8" t="str">
        <f>"朱文秀"</f>
        <v>朱文秀</v>
      </c>
      <c r="E344" s="8" t="str">
        <f t="shared" si="62"/>
        <v>女</v>
      </c>
      <c r="F344" s="10"/>
    </row>
    <row r="345" spans="1:6" ht="34.5" customHeight="1">
      <c r="A345" s="9">
        <v>343</v>
      </c>
      <c r="B345" s="8" t="str">
        <f>"516920230522103247142298"</f>
        <v>516920230522103247142298</v>
      </c>
      <c r="C345" s="8" t="s">
        <v>7</v>
      </c>
      <c r="D345" s="8" t="str">
        <f>"陈秋婷"</f>
        <v>陈秋婷</v>
      </c>
      <c r="E345" s="8" t="str">
        <f t="shared" si="62"/>
        <v>女</v>
      </c>
      <c r="F345" s="10"/>
    </row>
    <row r="346" spans="1:6" ht="34.5" customHeight="1">
      <c r="A346" s="9">
        <v>344</v>
      </c>
      <c r="B346" s="8" t="str">
        <f>"516920230529112424143606"</f>
        <v>516920230529112424143606</v>
      </c>
      <c r="C346" s="8" t="s">
        <v>7</v>
      </c>
      <c r="D346" s="8" t="str">
        <f>"李尚真"</f>
        <v>李尚真</v>
      </c>
      <c r="E346" s="8" t="str">
        <f t="shared" si="62"/>
        <v>女</v>
      </c>
      <c r="F346" s="10"/>
    </row>
    <row r="347" spans="1:6" ht="34.5" customHeight="1">
      <c r="A347" s="9">
        <v>345</v>
      </c>
      <c r="B347" s="8" t="str">
        <f>"516920230529120707143619"</f>
        <v>516920230529120707143619</v>
      </c>
      <c r="C347" s="8" t="s">
        <v>7</v>
      </c>
      <c r="D347" s="8" t="str">
        <f>"吴佩婷"</f>
        <v>吴佩婷</v>
      </c>
      <c r="E347" s="8" t="str">
        <f t="shared" si="62"/>
        <v>女</v>
      </c>
      <c r="F347" s="10"/>
    </row>
    <row r="348" spans="1:6" ht="34.5" customHeight="1">
      <c r="A348" s="9">
        <v>346</v>
      </c>
      <c r="B348" s="8" t="str">
        <f>"516920230529113511143611"</f>
        <v>516920230529113511143611</v>
      </c>
      <c r="C348" s="8" t="s">
        <v>7</v>
      </c>
      <c r="D348" s="8" t="str">
        <f>"张斌"</f>
        <v>张斌</v>
      </c>
      <c r="E348" s="8" t="str">
        <f aca="true" t="shared" si="63" ref="E348:E355">"男"</f>
        <v>男</v>
      </c>
      <c r="F348" s="10"/>
    </row>
    <row r="349" spans="1:6" ht="34.5" customHeight="1">
      <c r="A349" s="9">
        <v>347</v>
      </c>
      <c r="B349" s="8" t="str">
        <f>"516920230523180720142849"</f>
        <v>516920230523180720142849</v>
      </c>
      <c r="C349" s="8" t="s">
        <v>7</v>
      </c>
      <c r="D349" s="8" t="str">
        <f>"李泽一"</f>
        <v>李泽一</v>
      </c>
      <c r="E349" s="8" t="str">
        <f>"女"</f>
        <v>女</v>
      </c>
      <c r="F349" s="10"/>
    </row>
    <row r="350" spans="1:6" ht="34.5" customHeight="1">
      <c r="A350" s="9">
        <v>348</v>
      </c>
      <c r="B350" s="8" t="str">
        <f>"516920230526123520143312"</f>
        <v>516920230526123520143312</v>
      </c>
      <c r="C350" s="8" t="s">
        <v>7</v>
      </c>
      <c r="D350" s="8" t="str">
        <f>"王俊仁"</f>
        <v>王俊仁</v>
      </c>
      <c r="E350" s="8" t="str">
        <f>"女"</f>
        <v>女</v>
      </c>
      <c r="F350" s="10"/>
    </row>
    <row r="351" spans="1:6" ht="34.5" customHeight="1">
      <c r="A351" s="9">
        <v>349</v>
      </c>
      <c r="B351" s="8" t="str">
        <f>"516920230522144154142416"</f>
        <v>516920230522144154142416</v>
      </c>
      <c r="C351" s="8" t="s">
        <v>7</v>
      </c>
      <c r="D351" s="8" t="str">
        <f>"任瑞敏"</f>
        <v>任瑞敏</v>
      </c>
      <c r="E351" s="8" t="str">
        <f t="shared" si="63"/>
        <v>男</v>
      </c>
      <c r="F351" s="10"/>
    </row>
    <row r="352" spans="1:6" ht="34.5" customHeight="1">
      <c r="A352" s="9">
        <v>350</v>
      </c>
      <c r="B352" s="8" t="str">
        <f>"516920230529142700143650"</f>
        <v>516920230529142700143650</v>
      </c>
      <c r="C352" s="8" t="s">
        <v>7</v>
      </c>
      <c r="D352" s="8" t="str">
        <f>"陈宇"</f>
        <v>陈宇</v>
      </c>
      <c r="E352" s="8" t="str">
        <f t="shared" si="63"/>
        <v>男</v>
      </c>
      <c r="F352" s="10"/>
    </row>
    <row r="353" spans="1:6" ht="34.5" customHeight="1">
      <c r="A353" s="9">
        <v>351</v>
      </c>
      <c r="B353" s="8" t="str">
        <f>"516920230529111128143603"</f>
        <v>516920230529111128143603</v>
      </c>
      <c r="C353" s="8" t="s">
        <v>7</v>
      </c>
      <c r="D353" s="8" t="str">
        <f>"明子胜"</f>
        <v>明子胜</v>
      </c>
      <c r="E353" s="8" t="str">
        <f t="shared" si="63"/>
        <v>男</v>
      </c>
      <c r="F353" s="10"/>
    </row>
    <row r="354" spans="1:6" ht="34.5" customHeight="1">
      <c r="A354" s="9">
        <v>352</v>
      </c>
      <c r="B354" s="8" t="str">
        <f>"516920230522150150142423"</f>
        <v>516920230522150150142423</v>
      </c>
      <c r="C354" s="8" t="s">
        <v>7</v>
      </c>
      <c r="D354" s="8" t="str">
        <f>"李晟尧"</f>
        <v>李晟尧</v>
      </c>
      <c r="E354" s="8" t="str">
        <f t="shared" si="63"/>
        <v>男</v>
      </c>
      <c r="F354" s="10"/>
    </row>
    <row r="355" spans="1:6" ht="34.5" customHeight="1">
      <c r="A355" s="9">
        <v>353</v>
      </c>
      <c r="B355" s="8" t="str">
        <f>"516920230529125110143635"</f>
        <v>516920230529125110143635</v>
      </c>
      <c r="C355" s="8" t="s">
        <v>7</v>
      </c>
      <c r="D355" s="8" t="str">
        <f>"郑照治"</f>
        <v>郑照治</v>
      </c>
      <c r="E355" s="8" t="str">
        <f t="shared" si="63"/>
        <v>男</v>
      </c>
      <c r="F355" s="10"/>
    </row>
    <row r="356" spans="1:6" ht="34.5" customHeight="1">
      <c r="A356" s="9">
        <v>354</v>
      </c>
      <c r="B356" s="8" t="str">
        <f>"516920230529151916143667"</f>
        <v>516920230529151916143667</v>
      </c>
      <c r="C356" s="8" t="s">
        <v>7</v>
      </c>
      <c r="D356" s="8" t="str">
        <f>"高为"</f>
        <v>高为</v>
      </c>
      <c r="E356" s="8" t="str">
        <f aca="true" t="shared" si="64" ref="E356:E361">"女"</f>
        <v>女</v>
      </c>
      <c r="F356" s="10"/>
    </row>
    <row r="357" spans="1:6" ht="34.5" customHeight="1">
      <c r="A357" s="9">
        <v>355</v>
      </c>
      <c r="B357" s="8" t="str">
        <f>"516920230528084046143442"</f>
        <v>516920230528084046143442</v>
      </c>
      <c r="C357" s="8" t="s">
        <v>7</v>
      </c>
      <c r="D357" s="8" t="str">
        <f>"彭琦"</f>
        <v>彭琦</v>
      </c>
      <c r="E357" s="8" t="str">
        <f t="shared" si="64"/>
        <v>女</v>
      </c>
      <c r="F357" s="10"/>
    </row>
    <row r="358" spans="1:6" ht="34.5" customHeight="1">
      <c r="A358" s="9">
        <v>356</v>
      </c>
      <c r="B358" s="8" t="str">
        <f>"516920230529161519143699"</f>
        <v>516920230529161519143699</v>
      </c>
      <c r="C358" s="8" t="s">
        <v>7</v>
      </c>
      <c r="D358" s="8" t="str">
        <f>"曾琪珑"</f>
        <v>曾琪珑</v>
      </c>
      <c r="E358" s="8" t="str">
        <f aca="true" t="shared" si="65" ref="E358:E363">"男"</f>
        <v>男</v>
      </c>
      <c r="F358" s="10"/>
    </row>
    <row r="359" spans="1:6" ht="34.5" customHeight="1">
      <c r="A359" s="9">
        <v>357</v>
      </c>
      <c r="B359" s="8" t="str">
        <f>"516920230529163634143711"</f>
        <v>516920230529163634143711</v>
      </c>
      <c r="C359" s="8" t="s">
        <v>7</v>
      </c>
      <c r="D359" s="8" t="str">
        <f>"曾德锐"</f>
        <v>曾德锐</v>
      </c>
      <c r="E359" s="8" t="str">
        <f t="shared" si="65"/>
        <v>男</v>
      </c>
      <c r="F359" s="10"/>
    </row>
    <row r="360" spans="1:6" ht="34.5" customHeight="1">
      <c r="A360" s="9">
        <v>358</v>
      </c>
      <c r="B360" s="8" t="str">
        <f>"516920230529152123143669"</f>
        <v>516920230529152123143669</v>
      </c>
      <c r="C360" s="8" t="s">
        <v>7</v>
      </c>
      <c r="D360" s="8" t="str">
        <f>"郑冰冰"</f>
        <v>郑冰冰</v>
      </c>
      <c r="E360" s="8" t="str">
        <f t="shared" si="64"/>
        <v>女</v>
      </c>
      <c r="F360" s="10"/>
    </row>
    <row r="361" spans="1:6" ht="34.5" customHeight="1">
      <c r="A361" s="9">
        <v>359</v>
      </c>
      <c r="B361" s="8" t="str">
        <f>"516920230529101318143567"</f>
        <v>516920230529101318143567</v>
      </c>
      <c r="C361" s="8" t="s">
        <v>7</v>
      </c>
      <c r="D361" s="8" t="str">
        <f>"王莉莎"</f>
        <v>王莉莎</v>
      </c>
      <c r="E361" s="8" t="str">
        <f t="shared" si="64"/>
        <v>女</v>
      </c>
      <c r="F361" s="10"/>
    </row>
    <row r="362" spans="1:6" ht="34.5" customHeight="1">
      <c r="A362" s="9">
        <v>360</v>
      </c>
      <c r="B362" s="8" t="str">
        <f>"516920230524164021143043"</f>
        <v>516920230524164021143043</v>
      </c>
      <c r="C362" s="8" t="s">
        <v>7</v>
      </c>
      <c r="D362" s="8" t="str">
        <f>"石百宽"</f>
        <v>石百宽</v>
      </c>
      <c r="E362" s="8" t="str">
        <f t="shared" si="65"/>
        <v>男</v>
      </c>
      <c r="F362" s="10"/>
    </row>
    <row r="363" spans="1:6" ht="34.5" customHeight="1">
      <c r="A363" s="9">
        <v>361</v>
      </c>
      <c r="B363" s="8" t="str">
        <f>"516920230526170051143341"</f>
        <v>516920230526170051143341</v>
      </c>
      <c r="C363" s="8" t="s">
        <v>7</v>
      </c>
      <c r="D363" s="8" t="str">
        <f>"吴海亦"</f>
        <v>吴海亦</v>
      </c>
      <c r="E363" s="8" t="str">
        <f t="shared" si="65"/>
        <v>男</v>
      </c>
      <c r="F363" s="10"/>
    </row>
    <row r="364" spans="1:6" ht="34.5" customHeight="1">
      <c r="A364" s="9">
        <v>362</v>
      </c>
      <c r="B364" s="8" t="str">
        <f>"516920230529191123143765"</f>
        <v>516920230529191123143765</v>
      </c>
      <c r="C364" s="8" t="s">
        <v>7</v>
      </c>
      <c r="D364" s="8" t="str">
        <f>"韩亚萍"</f>
        <v>韩亚萍</v>
      </c>
      <c r="E364" s="8" t="str">
        <f aca="true" t="shared" si="66" ref="E364:E368">"女"</f>
        <v>女</v>
      </c>
      <c r="F364" s="10"/>
    </row>
    <row r="365" spans="1:6" ht="34.5" customHeight="1">
      <c r="A365" s="9">
        <v>363</v>
      </c>
      <c r="B365" s="8" t="str">
        <f>"516920230529185056143752"</f>
        <v>516920230529185056143752</v>
      </c>
      <c r="C365" s="8" t="s">
        <v>7</v>
      </c>
      <c r="D365" s="8" t="str">
        <f>"汪勇"</f>
        <v>汪勇</v>
      </c>
      <c r="E365" s="8" t="str">
        <f>"男"</f>
        <v>男</v>
      </c>
      <c r="F365" s="10"/>
    </row>
    <row r="366" spans="1:6" ht="34.5" customHeight="1">
      <c r="A366" s="9">
        <v>364</v>
      </c>
      <c r="B366" s="8" t="str">
        <f>"516920230529192526143773"</f>
        <v>516920230529192526143773</v>
      </c>
      <c r="C366" s="8" t="s">
        <v>7</v>
      </c>
      <c r="D366" s="8" t="str">
        <f>"韩彤"</f>
        <v>韩彤</v>
      </c>
      <c r="E366" s="8" t="str">
        <f t="shared" si="66"/>
        <v>女</v>
      </c>
      <c r="F366" s="10"/>
    </row>
    <row r="367" spans="1:6" ht="34.5" customHeight="1">
      <c r="A367" s="9">
        <v>365</v>
      </c>
      <c r="B367" s="8" t="str">
        <f>"516920230529195227143779"</f>
        <v>516920230529195227143779</v>
      </c>
      <c r="C367" s="8" t="s">
        <v>7</v>
      </c>
      <c r="D367" s="8" t="str">
        <f>"吴佳婧"</f>
        <v>吴佳婧</v>
      </c>
      <c r="E367" s="8" t="str">
        <f t="shared" si="66"/>
        <v>女</v>
      </c>
      <c r="F367" s="10"/>
    </row>
    <row r="368" spans="1:6" ht="34.5" customHeight="1">
      <c r="A368" s="9">
        <v>366</v>
      </c>
      <c r="B368" s="8" t="str">
        <f>"516920230525093842143134"</f>
        <v>516920230525093842143134</v>
      </c>
      <c r="C368" s="8" t="s">
        <v>7</v>
      </c>
      <c r="D368" s="8" t="str">
        <f>"张梦珍"</f>
        <v>张梦珍</v>
      </c>
      <c r="E368" s="8" t="str">
        <f t="shared" si="66"/>
        <v>女</v>
      </c>
      <c r="F368" s="10"/>
    </row>
    <row r="369" spans="1:6" ht="34.5" customHeight="1">
      <c r="A369" s="9">
        <v>367</v>
      </c>
      <c r="B369" s="8" t="str">
        <f>"516920230525170017143223"</f>
        <v>516920230525170017143223</v>
      </c>
      <c r="C369" s="8" t="s">
        <v>7</v>
      </c>
      <c r="D369" s="8" t="str">
        <f>"刘行"</f>
        <v>刘行</v>
      </c>
      <c r="E369" s="8" t="str">
        <f aca="true" t="shared" si="67" ref="E369:E374">"男"</f>
        <v>男</v>
      </c>
      <c r="F369" s="10"/>
    </row>
    <row r="370" spans="1:6" ht="34.5" customHeight="1">
      <c r="A370" s="9">
        <v>368</v>
      </c>
      <c r="B370" s="8" t="str">
        <f>"516920230525211757143246"</f>
        <v>516920230525211757143246</v>
      </c>
      <c r="C370" s="8" t="s">
        <v>7</v>
      </c>
      <c r="D370" s="8" t="str">
        <f>"徐婷婷"</f>
        <v>徐婷婷</v>
      </c>
      <c r="E370" s="8" t="str">
        <f aca="true" t="shared" si="68" ref="E370:E373">"女"</f>
        <v>女</v>
      </c>
      <c r="F370" s="10"/>
    </row>
    <row r="371" spans="1:6" ht="34.5" customHeight="1">
      <c r="A371" s="9">
        <v>369</v>
      </c>
      <c r="B371" s="8" t="str">
        <f>"516920230529215200143832"</f>
        <v>516920230529215200143832</v>
      </c>
      <c r="C371" s="8" t="s">
        <v>7</v>
      </c>
      <c r="D371" s="8" t="str">
        <f>"张琳莉"</f>
        <v>张琳莉</v>
      </c>
      <c r="E371" s="8" t="str">
        <f t="shared" si="68"/>
        <v>女</v>
      </c>
      <c r="F371" s="10"/>
    </row>
    <row r="372" spans="1:6" ht="34.5" customHeight="1">
      <c r="A372" s="9">
        <v>370</v>
      </c>
      <c r="B372" s="8" t="str">
        <f>"516920230529215030143831"</f>
        <v>516920230529215030143831</v>
      </c>
      <c r="C372" s="8" t="s">
        <v>7</v>
      </c>
      <c r="D372" s="8" t="str">
        <f>"唐才学"</f>
        <v>唐才学</v>
      </c>
      <c r="E372" s="8" t="str">
        <f t="shared" si="67"/>
        <v>男</v>
      </c>
      <c r="F372" s="10"/>
    </row>
    <row r="373" spans="1:6" ht="34.5" customHeight="1">
      <c r="A373" s="9">
        <v>371</v>
      </c>
      <c r="B373" s="8" t="str">
        <f>"516920230529222840143851"</f>
        <v>516920230529222840143851</v>
      </c>
      <c r="C373" s="8" t="s">
        <v>7</v>
      </c>
      <c r="D373" s="8" t="str">
        <f>"张新艳"</f>
        <v>张新艳</v>
      </c>
      <c r="E373" s="8" t="str">
        <f t="shared" si="68"/>
        <v>女</v>
      </c>
      <c r="F373" s="10"/>
    </row>
    <row r="374" spans="1:6" ht="34.5" customHeight="1">
      <c r="A374" s="9">
        <v>372</v>
      </c>
      <c r="B374" s="8" t="str">
        <f>"516920230529124823143633"</f>
        <v>516920230529124823143633</v>
      </c>
      <c r="C374" s="8" t="s">
        <v>7</v>
      </c>
      <c r="D374" s="8" t="str">
        <f>"张福燊"</f>
        <v>张福燊</v>
      </c>
      <c r="E374" s="8" t="str">
        <f t="shared" si="67"/>
        <v>男</v>
      </c>
      <c r="F374" s="10"/>
    </row>
    <row r="375" spans="1:6" ht="34.5" customHeight="1">
      <c r="A375" s="9">
        <v>373</v>
      </c>
      <c r="B375" s="8" t="str">
        <f>"516920230529231555143864"</f>
        <v>516920230529231555143864</v>
      </c>
      <c r="C375" s="8" t="s">
        <v>7</v>
      </c>
      <c r="D375" s="8" t="str">
        <f>"王馨悦"</f>
        <v>王馨悦</v>
      </c>
      <c r="E375" s="8" t="str">
        <f aca="true" t="shared" si="69" ref="E375:E379">"女"</f>
        <v>女</v>
      </c>
      <c r="F375" s="10"/>
    </row>
    <row r="376" spans="1:6" ht="34.5" customHeight="1">
      <c r="A376" s="9">
        <v>374</v>
      </c>
      <c r="B376" s="8" t="str">
        <f>"516920230529230101143859"</f>
        <v>516920230529230101143859</v>
      </c>
      <c r="C376" s="8" t="s">
        <v>7</v>
      </c>
      <c r="D376" s="8" t="str">
        <f>"彭梦华"</f>
        <v>彭梦华</v>
      </c>
      <c r="E376" s="8" t="str">
        <f aca="true" t="shared" si="70" ref="E376:E380">"男"</f>
        <v>男</v>
      </c>
      <c r="F376" s="10"/>
    </row>
    <row r="377" spans="1:6" ht="34.5" customHeight="1">
      <c r="A377" s="9">
        <v>375</v>
      </c>
      <c r="B377" s="8" t="str">
        <f>"516920230529234631143868"</f>
        <v>516920230529234631143868</v>
      </c>
      <c r="C377" s="8" t="s">
        <v>7</v>
      </c>
      <c r="D377" s="8" t="str">
        <f>"陈施瑞"</f>
        <v>陈施瑞</v>
      </c>
      <c r="E377" s="8" t="str">
        <f t="shared" si="70"/>
        <v>男</v>
      </c>
      <c r="F377" s="10"/>
    </row>
    <row r="378" spans="1:6" ht="34.5" customHeight="1">
      <c r="A378" s="9">
        <v>376</v>
      </c>
      <c r="B378" s="8" t="str">
        <f>"516920230530005302143877"</f>
        <v>516920230530005302143877</v>
      </c>
      <c r="C378" s="8" t="s">
        <v>7</v>
      </c>
      <c r="D378" s="8" t="str">
        <f>"秦扬"</f>
        <v>秦扬</v>
      </c>
      <c r="E378" s="8" t="str">
        <f t="shared" si="69"/>
        <v>女</v>
      </c>
      <c r="F378" s="10"/>
    </row>
    <row r="379" spans="1:6" ht="34.5" customHeight="1">
      <c r="A379" s="9">
        <v>377</v>
      </c>
      <c r="B379" s="8" t="str">
        <f>"516920230529222814143850"</f>
        <v>516920230529222814143850</v>
      </c>
      <c r="C379" s="8" t="s">
        <v>7</v>
      </c>
      <c r="D379" s="8" t="str">
        <f>"陈玉夏"</f>
        <v>陈玉夏</v>
      </c>
      <c r="E379" s="8" t="str">
        <f t="shared" si="69"/>
        <v>女</v>
      </c>
      <c r="F379" s="10"/>
    </row>
    <row r="380" spans="1:6" ht="34.5" customHeight="1">
      <c r="A380" s="9">
        <v>378</v>
      </c>
      <c r="B380" s="8" t="str">
        <f>"516920230526153902143326"</f>
        <v>516920230526153902143326</v>
      </c>
      <c r="C380" s="8" t="s">
        <v>7</v>
      </c>
      <c r="D380" s="8" t="str">
        <f>"史俊杰"</f>
        <v>史俊杰</v>
      </c>
      <c r="E380" s="8" t="str">
        <f t="shared" si="70"/>
        <v>男</v>
      </c>
      <c r="F380" s="10"/>
    </row>
    <row r="381" spans="1:6" ht="34.5" customHeight="1">
      <c r="A381" s="9">
        <v>379</v>
      </c>
      <c r="B381" s="8" t="str">
        <f>"516920230530094811143912"</f>
        <v>516920230530094811143912</v>
      </c>
      <c r="C381" s="8" t="s">
        <v>7</v>
      </c>
      <c r="D381" s="8" t="str">
        <f>"陈甜甜"</f>
        <v>陈甜甜</v>
      </c>
      <c r="E381" s="8" t="str">
        <f aca="true" t="shared" si="71" ref="E381:E384">"女"</f>
        <v>女</v>
      </c>
      <c r="F381" s="10"/>
    </row>
    <row r="382" spans="1:6" ht="34.5" customHeight="1">
      <c r="A382" s="9">
        <v>380</v>
      </c>
      <c r="B382" s="8" t="str">
        <f>"516920230530095105143914"</f>
        <v>516920230530095105143914</v>
      </c>
      <c r="C382" s="8" t="s">
        <v>7</v>
      </c>
      <c r="D382" s="8" t="str">
        <f>"王冠林"</f>
        <v>王冠林</v>
      </c>
      <c r="E382" s="8" t="str">
        <f t="shared" si="71"/>
        <v>女</v>
      </c>
      <c r="F382" s="10"/>
    </row>
    <row r="383" spans="1:6" ht="34.5" customHeight="1">
      <c r="A383" s="9">
        <v>381</v>
      </c>
      <c r="B383" s="8" t="str">
        <f>"516920230530103554143934"</f>
        <v>516920230530103554143934</v>
      </c>
      <c r="C383" s="8" t="s">
        <v>7</v>
      </c>
      <c r="D383" s="8" t="str">
        <f>"林才人"</f>
        <v>林才人</v>
      </c>
      <c r="E383" s="8" t="str">
        <f t="shared" si="71"/>
        <v>女</v>
      </c>
      <c r="F383" s="10"/>
    </row>
    <row r="384" spans="1:6" ht="34.5" customHeight="1">
      <c r="A384" s="9">
        <v>382</v>
      </c>
      <c r="B384" s="8" t="str">
        <f>"516920230530103622143935"</f>
        <v>516920230530103622143935</v>
      </c>
      <c r="C384" s="8" t="s">
        <v>7</v>
      </c>
      <c r="D384" s="8" t="str">
        <f>"黎丹丹"</f>
        <v>黎丹丹</v>
      </c>
      <c r="E384" s="8" t="str">
        <f t="shared" si="71"/>
        <v>女</v>
      </c>
      <c r="F384" s="10"/>
    </row>
    <row r="385" spans="1:6" ht="34.5" customHeight="1">
      <c r="A385" s="9">
        <v>383</v>
      </c>
      <c r="B385" s="8" t="str">
        <f>"516920230530105727143942"</f>
        <v>516920230530105727143942</v>
      </c>
      <c r="C385" s="8" t="s">
        <v>7</v>
      </c>
      <c r="D385" s="8" t="str">
        <f>"高孙彬"</f>
        <v>高孙彬</v>
      </c>
      <c r="E385" s="8" t="str">
        <f aca="true" t="shared" si="72" ref="E385:E389">"男"</f>
        <v>男</v>
      </c>
      <c r="F385" s="10"/>
    </row>
    <row r="386" spans="1:6" ht="34.5" customHeight="1">
      <c r="A386" s="9">
        <v>384</v>
      </c>
      <c r="B386" s="8" t="str">
        <f>"516920230526171806143343"</f>
        <v>516920230526171806143343</v>
      </c>
      <c r="C386" s="8" t="s">
        <v>7</v>
      </c>
      <c r="D386" s="8" t="str">
        <f>"高娟"</f>
        <v>高娟</v>
      </c>
      <c r="E386" s="8" t="str">
        <f aca="true" t="shared" si="73" ref="E386:E394">"女"</f>
        <v>女</v>
      </c>
      <c r="F386" s="10"/>
    </row>
    <row r="387" spans="1:6" ht="34.5" customHeight="1">
      <c r="A387" s="9">
        <v>385</v>
      </c>
      <c r="B387" s="8" t="str">
        <f>"516920230522110843142328"</f>
        <v>516920230522110843142328</v>
      </c>
      <c r="C387" s="8" t="s">
        <v>7</v>
      </c>
      <c r="D387" s="8" t="str">
        <f>"廖莉萍"</f>
        <v>廖莉萍</v>
      </c>
      <c r="E387" s="8" t="str">
        <f t="shared" si="73"/>
        <v>女</v>
      </c>
      <c r="F387" s="10"/>
    </row>
    <row r="388" spans="1:6" ht="34.5" customHeight="1">
      <c r="A388" s="9">
        <v>386</v>
      </c>
      <c r="B388" s="8" t="str">
        <f>"516920230522232522142637"</f>
        <v>516920230522232522142637</v>
      </c>
      <c r="C388" s="8" t="s">
        <v>7</v>
      </c>
      <c r="D388" s="8" t="str">
        <f>"龚浩然"</f>
        <v>龚浩然</v>
      </c>
      <c r="E388" s="8" t="str">
        <f t="shared" si="72"/>
        <v>男</v>
      </c>
      <c r="F388" s="10"/>
    </row>
    <row r="389" spans="1:6" ht="34.5" customHeight="1">
      <c r="A389" s="9">
        <v>387</v>
      </c>
      <c r="B389" s="8" t="str">
        <f>"516920230522111028142330"</f>
        <v>516920230522111028142330</v>
      </c>
      <c r="C389" s="8" t="s">
        <v>7</v>
      </c>
      <c r="D389" s="8" t="str">
        <f>"蔡林鹤"</f>
        <v>蔡林鹤</v>
      </c>
      <c r="E389" s="8" t="str">
        <f t="shared" si="72"/>
        <v>男</v>
      </c>
      <c r="F389" s="10"/>
    </row>
    <row r="390" spans="1:6" ht="34.5" customHeight="1">
      <c r="A390" s="9">
        <v>388</v>
      </c>
      <c r="B390" s="8" t="str">
        <f>"516920230528171736143478"</f>
        <v>516920230528171736143478</v>
      </c>
      <c r="C390" s="8" t="s">
        <v>7</v>
      </c>
      <c r="D390" s="8" t="str">
        <f>"万颖菲"</f>
        <v>万颖菲</v>
      </c>
      <c r="E390" s="8" t="str">
        <f t="shared" si="73"/>
        <v>女</v>
      </c>
      <c r="F390" s="10"/>
    </row>
    <row r="391" spans="1:6" ht="34.5" customHeight="1">
      <c r="A391" s="9">
        <v>389</v>
      </c>
      <c r="B391" s="8" t="str">
        <f>"516920230529183438143746"</f>
        <v>516920230529183438143746</v>
      </c>
      <c r="C391" s="8" t="s">
        <v>7</v>
      </c>
      <c r="D391" s="8" t="str">
        <f>"陈美琦"</f>
        <v>陈美琦</v>
      </c>
      <c r="E391" s="8" t="str">
        <f t="shared" si="73"/>
        <v>女</v>
      </c>
      <c r="F391" s="10"/>
    </row>
    <row r="392" spans="1:6" ht="34.5" customHeight="1">
      <c r="A392" s="9">
        <v>390</v>
      </c>
      <c r="B392" s="8" t="str">
        <f>"516920230530121542143956"</f>
        <v>516920230530121542143956</v>
      </c>
      <c r="C392" s="8" t="s">
        <v>7</v>
      </c>
      <c r="D392" s="8" t="str">
        <f>"庄铭霞"</f>
        <v>庄铭霞</v>
      </c>
      <c r="E392" s="8" t="str">
        <f t="shared" si="73"/>
        <v>女</v>
      </c>
      <c r="F392" s="10"/>
    </row>
    <row r="393" spans="1:6" ht="34.5" customHeight="1">
      <c r="A393" s="9">
        <v>391</v>
      </c>
      <c r="B393" s="8" t="str">
        <f>"516920230530122009143960"</f>
        <v>516920230530122009143960</v>
      </c>
      <c r="C393" s="8" t="s">
        <v>7</v>
      </c>
      <c r="D393" s="8" t="str">
        <f>"王元元"</f>
        <v>王元元</v>
      </c>
      <c r="E393" s="8" t="str">
        <f t="shared" si="73"/>
        <v>女</v>
      </c>
      <c r="F393" s="10"/>
    </row>
    <row r="394" spans="1:6" ht="34.5" customHeight="1">
      <c r="A394" s="9">
        <v>392</v>
      </c>
      <c r="B394" s="8" t="str">
        <f>"516920230530130232143983"</f>
        <v>516920230530130232143983</v>
      </c>
      <c r="C394" s="8" t="s">
        <v>7</v>
      </c>
      <c r="D394" s="8" t="str">
        <f>"盛昭涵"</f>
        <v>盛昭涵</v>
      </c>
      <c r="E394" s="8" t="str">
        <f t="shared" si="73"/>
        <v>女</v>
      </c>
      <c r="F394" s="10"/>
    </row>
    <row r="395" spans="1:6" ht="34.5" customHeight="1">
      <c r="A395" s="9">
        <v>393</v>
      </c>
      <c r="B395" s="8" t="str">
        <f>"516920230530001052143873"</f>
        <v>516920230530001052143873</v>
      </c>
      <c r="C395" s="8" t="s">
        <v>7</v>
      </c>
      <c r="D395" s="8" t="str">
        <f>"王庸乾"</f>
        <v>王庸乾</v>
      </c>
      <c r="E395" s="8" t="str">
        <f>"男"</f>
        <v>男</v>
      </c>
      <c r="F395" s="10"/>
    </row>
    <row r="396" spans="1:6" ht="34.5" customHeight="1">
      <c r="A396" s="9">
        <v>394</v>
      </c>
      <c r="B396" s="8" t="str">
        <f>"516920230530131501143989"</f>
        <v>516920230530131501143989</v>
      </c>
      <c r="C396" s="8" t="s">
        <v>7</v>
      </c>
      <c r="D396" s="8" t="str">
        <f>"季风彤"</f>
        <v>季风彤</v>
      </c>
      <c r="E396" s="8" t="str">
        <f aca="true" t="shared" si="74" ref="E396:E400">"女"</f>
        <v>女</v>
      </c>
      <c r="F396" s="10"/>
    </row>
    <row r="397" spans="1:6" ht="34.5" customHeight="1">
      <c r="A397" s="9">
        <v>395</v>
      </c>
      <c r="B397" s="8" t="str">
        <f>"516920230530141447144000"</f>
        <v>516920230530141447144000</v>
      </c>
      <c r="C397" s="8" t="s">
        <v>7</v>
      </c>
      <c r="D397" s="8" t="str">
        <f>"石欢"</f>
        <v>石欢</v>
      </c>
      <c r="E397" s="8" t="str">
        <f t="shared" si="74"/>
        <v>女</v>
      </c>
      <c r="F397" s="10"/>
    </row>
    <row r="398" spans="1:6" ht="34.5" customHeight="1">
      <c r="A398" s="9">
        <v>396</v>
      </c>
      <c r="B398" s="8" t="str">
        <f>"516920230530150353144011"</f>
        <v>516920230530150353144011</v>
      </c>
      <c r="C398" s="8" t="s">
        <v>7</v>
      </c>
      <c r="D398" s="8" t="str">
        <f>"苏雪松"</f>
        <v>苏雪松</v>
      </c>
      <c r="E398" s="8" t="str">
        <f t="shared" si="74"/>
        <v>女</v>
      </c>
      <c r="F398" s="10"/>
    </row>
    <row r="399" spans="1:6" ht="34.5" customHeight="1">
      <c r="A399" s="9">
        <v>397</v>
      </c>
      <c r="B399" s="8" t="str">
        <f>"516920230527232408143431"</f>
        <v>516920230527232408143431</v>
      </c>
      <c r="C399" s="8" t="s">
        <v>7</v>
      </c>
      <c r="D399" s="8" t="str">
        <f>"张薇"</f>
        <v>张薇</v>
      </c>
      <c r="E399" s="8" t="str">
        <f t="shared" si="74"/>
        <v>女</v>
      </c>
      <c r="F399" s="10"/>
    </row>
    <row r="400" spans="1:6" ht="34.5" customHeight="1">
      <c r="A400" s="9">
        <v>398</v>
      </c>
      <c r="B400" s="8" t="str">
        <f>"516920230530154516144023"</f>
        <v>516920230530154516144023</v>
      </c>
      <c r="C400" s="8" t="s">
        <v>7</v>
      </c>
      <c r="D400" s="8" t="str">
        <f>"郑筠燕"</f>
        <v>郑筠燕</v>
      </c>
      <c r="E400" s="8" t="str">
        <f t="shared" si="74"/>
        <v>女</v>
      </c>
      <c r="F400" s="10"/>
    </row>
    <row r="401" spans="1:6" ht="34.5" customHeight="1">
      <c r="A401" s="9">
        <v>399</v>
      </c>
      <c r="B401" s="8" t="str">
        <f>"516920230530122122143962"</f>
        <v>516920230530122122143962</v>
      </c>
      <c r="C401" s="8" t="s">
        <v>7</v>
      </c>
      <c r="D401" s="8" t="str">
        <f>"李竞晨"</f>
        <v>李竞晨</v>
      </c>
      <c r="E401" s="8" t="str">
        <f aca="true" t="shared" si="75" ref="E401:E406">"男"</f>
        <v>男</v>
      </c>
      <c r="F401" s="10"/>
    </row>
    <row r="402" spans="1:6" ht="34.5" customHeight="1">
      <c r="A402" s="9">
        <v>400</v>
      </c>
      <c r="B402" s="8" t="str">
        <f>"516920230523222451142910"</f>
        <v>516920230523222451142910</v>
      </c>
      <c r="C402" s="8" t="s">
        <v>7</v>
      </c>
      <c r="D402" s="8" t="str">
        <f>"张菀钰"</f>
        <v>张菀钰</v>
      </c>
      <c r="E402" s="8" t="str">
        <f aca="true" t="shared" si="76" ref="E402:E404">"女"</f>
        <v>女</v>
      </c>
      <c r="F402" s="10"/>
    </row>
    <row r="403" spans="1:6" ht="34.5" customHeight="1">
      <c r="A403" s="9">
        <v>401</v>
      </c>
      <c r="B403" s="8" t="str">
        <f>"516920230529153410143678"</f>
        <v>516920230529153410143678</v>
      </c>
      <c r="C403" s="8" t="s">
        <v>7</v>
      </c>
      <c r="D403" s="8" t="str">
        <f>"陈思"</f>
        <v>陈思</v>
      </c>
      <c r="E403" s="8" t="str">
        <f t="shared" si="76"/>
        <v>女</v>
      </c>
      <c r="F403" s="10"/>
    </row>
    <row r="404" spans="1:6" ht="34.5" customHeight="1">
      <c r="A404" s="9">
        <v>402</v>
      </c>
      <c r="B404" s="8" t="str">
        <f>"516920230530161456144037"</f>
        <v>516920230530161456144037</v>
      </c>
      <c r="C404" s="8" t="s">
        <v>7</v>
      </c>
      <c r="D404" s="8" t="str">
        <f>"赵蕊"</f>
        <v>赵蕊</v>
      </c>
      <c r="E404" s="8" t="str">
        <f t="shared" si="76"/>
        <v>女</v>
      </c>
      <c r="F404" s="10"/>
    </row>
    <row r="405" spans="1:6" ht="34.5" customHeight="1">
      <c r="A405" s="9">
        <v>403</v>
      </c>
      <c r="B405" s="8" t="str">
        <f>"516920230530154128144021"</f>
        <v>516920230530154128144021</v>
      </c>
      <c r="C405" s="8" t="s">
        <v>7</v>
      </c>
      <c r="D405" s="8" t="str">
        <f>"吕林"</f>
        <v>吕林</v>
      </c>
      <c r="E405" s="8" t="str">
        <f t="shared" si="75"/>
        <v>男</v>
      </c>
      <c r="F405" s="10"/>
    </row>
    <row r="406" spans="1:6" ht="34.5" customHeight="1">
      <c r="A406" s="9">
        <v>404</v>
      </c>
      <c r="B406" s="8" t="str">
        <f>"516920230530164314144053"</f>
        <v>516920230530164314144053</v>
      </c>
      <c r="C406" s="8" t="s">
        <v>7</v>
      </c>
      <c r="D406" s="8" t="str">
        <f>"郑尧"</f>
        <v>郑尧</v>
      </c>
      <c r="E406" s="8" t="str">
        <f t="shared" si="75"/>
        <v>男</v>
      </c>
      <c r="F406" s="10"/>
    </row>
    <row r="407" spans="1:6" ht="34.5" customHeight="1">
      <c r="A407" s="9">
        <v>405</v>
      </c>
      <c r="B407" s="8" t="str">
        <f>"516920230530170006144062"</f>
        <v>516920230530170006144062</v>
      </c>
      <c r="C407" s="8" t="s">
        <v>7</v>
      </c>
      <c r="D407" s="8" t="str">
        <f>"周会惠"</f>
        <v>周会惠</v>
      </c>
      <c r="E407" s="8" t="str">
        <f aca="true" t="shared" si="77" ref="E407:E413">"女"</f>
        <v>女</v>
      </c>
      <c r="F407" s="10"/>
    </row>
    <row r="408" spans="1:6" ht="34.5" customHeight="1">
      <c r="A408" s="9">
        <v>406</v>
      </c>
      <c r="B408" s="8" t="str">
        <f>"516920230529191635143766"</f>
        <v>516920230529191635143766</v>
      </c>
      <c r="C408" s="8" t="s">
        <v>7</v>
      </c>
      <c r="D408" s="8" t="str">
        <f>"孙强"</f>
        <v>孙强</v>
      </c>
      <c r="E408" s="8" t="str">
        <f aca="true" t="shared" si="78" ref="E408:E411">"男"</f>
        <v>男</v>
      </c>
      <c r="F408" s="10"/>
    </row>
    <row r="409" spans="1:6" ht="34.5" customHeight="1">
      <c r="A409" s="9">
        <v>407</v>
      </c>
      <c r="B409" s="8" t="str">
        <f>"516920230530171612144071"</f>
        <v>516920230530171612144071</v>
      </c>
      <c r="C409" s="8" t="s">
        <v>7</v>
      </c>
      <c r="D409" s="8" t="str">
        <f>"于菊香"</f>
        <v>于菊香</v>
      </c>
      <c r="E409" s="8" t="str">
        <f t="shared" si="77"/>
        <v>女</v>
      </c>
      <c r="F409" s="10"/>
    </row>
    <row r="410" spans="1:6" ht="34.5" customHeight="1">
      <c r="A410" s="9">
        <v>408</v>
      </c>
      <c r="B410" s="8" t="str">
        <f>"516920230530145815144010"</f>
        <v>516920230530145815144010</v>
      </c>
      <c r="C410" s="8" t="s">
        <v>7</v>
      </c>
      <c r="D410" s="8" t="str">
        <f>"唐宏嘉"</f>
        <v>唐宏嘉</v>
      </c>
      <c r="E410" s="8" t="str">
        <f t="shared" si="78"/>
        <v>男</v>
      </c>
      <c r="F410" s="10"/>
    </row>
    <row r="411" spans="1:6" ht="34.5" customHeight="1">
      <c r="A411" s="9">
        <v>409</v>
      </c>
      <c r="B411" s="8" t="str">
        <f>"516920230530175239144079"</f>
        <v>516920230530175239144079</v>
      </c>
      <c r="C411" s="8" t="s">
        <v>7</v>
      </c>
      <c r="D411" s="8" t="str">
        <f>"周家峰"</f>
        <v>周家峰</v>
      </c>
      <c r="E411" s="8" t="str">
        <f t="shared" si="78"/>
        <v>男</v>
      </c>
      <c r="F411" s="10"/>
    </row>
    <row r="412" spans="1:6" ht="34.5" customHeight="1">
      <c r="A412" s="9">
        <v>410</v>
      </c>
      <c r="B412" s="8" t="str">
        <f>"516920230530193211144100"</f>
        <v>516920230530193211144100</v>
      </c>
      <c r="C412" s="8" t="s">
        <v>7</v>
      </c>
      <c r="D412" s="8" t="str">
        <f>"曾其娴"</f>
        <v>曾其娴</v>
      </c>
      <c r="E412" s="8" t="str">
        <f t="shared" si="77"/>
        <v>女</v>
      </c>
      <c r="F412" s="10"/>
    </row>
    <row r="413" spans="1:6" ht="34.5" customHeight="1">
      <c r="A413" s="9">
        <v>411</v>
      </c>
      <c r="B413" s="8" t="str">
        <f>"516920230530201948144114"</f>
        <v>516920230530201948144114</v>
      </c>
      <c r="C413" s="8" t="s">
        <v>7</v>
      </c>
      <c r="D413" s="8" t="str">
        <f>"赵艺蔓"</f>
        <v>赵艺蔓</v>
      </c>
      <c r="E413" s="8" t="str">
        <f t="shared" si="77"/>
        <v>女</v>
      </c>
      <c r="F413" s="10"/>
    </row>
    <row r="414" spans="1:6" ht="34.5" customHeight="1">
      <c r="A414" s="9">
        <v>412</v>
      </c>
      <c r="B414" s="8" t="str">
        <f>"516920230530202149144118"</f>
        <v>516920230530202149144118</v>
      </c>
      <c r="C414" s="8" t="s">
        <v>7</v>
      </c>
      <c r="D414" s="8" t="str">
        <f>"施忠毫"</f>
        <v>施忠毫</v>
      </c>
      <c r="E414" s="8" t="str">
        <f>"男"</f>
        <v>男</v>
      </c>
      <c r="F414" s="10"/>
    </row>
    <row r="415" spans="1:6" ht="34.5" customHeight="1">
      <c r="A415" s="9">
        <v>413</v>
      </c>
      <c r="B415" s="8" t="str">
        <f>"516920230530212229144138"</f>
        <v>516920230530212229144138</v>
      </c>
      <c r="C415" s="8" t="s">
        <v>7</v>
      </c>
      <c r="D415" s="8" t="str">
        <f>"苏娜"</f>
        <v>苏娜</v>
      </c>
      <c r="E415" s="8" t="str">
        <f aca="true" t="shared" si="79" ref="E415:E431">"女"</f>
        <v>女</v>
      </c>
      <c r="F415" s="10"/>
    </row>
    <row r="416" spans="1:6" ht="34.5" customHeight="1">
      <c r="A416" s="9">
        <v>414</v>
      </c>
      <c r="B416" s="8" t="str">
        <f>"516920230524200647143082"</f>
        <v>516920230524200647143082</v>
      </c>
      <c r="C416" s="8" t="s">
        <v>7</v>
      </c>
      <c r="D416" s="8" t="str">
        <f>"刘礼歌"</f>
        <v>刘礼歌</v>
      </c>
      <c r="E416" s="8" t="str">
        <f t="shared" si="79"/>
        <v>女</v>
      </c>
      <c r="F416" s="10"/>
    </row>
    <row r="417" spans="1:6" ht="34.5" customHeight="1">
      <c r="A417" s="9">
        <v>415</v>
      </c>
      <c r="B417" s="8" t="str">
        <f>"516920230529170252143717"</f>
        <v>516920230529170252143717</v>
      </c>
      <c r="C417" s="8" t="s">
        <v>7</v>
      </c>
      <c r="D417" s="8" t="str">
        <f>"卜天仪"</f>
        <v>卜天仪</v>
      </c>
      <c r="E417" s="8" t="str">
        <f t="shared" si="79"/>
        <v>女</v>
      </c>
      <c r="F417" s="10"/>
    </row>
    <row r="418" spans="1:6" ht="34.5" customHeight="1">
      <c r="A418" s="9">
        <v>416</v>
      </c>
      <c r="B418" s="8" t="str">
        <f>"516920230530175050144077"</f>
        <v>516920230530175050144077</v>
      </c>
      <c r="C418" s="8" t="s">
        <v>7</v>
      </c>
      <c r="D418" s="8" t="str">
        <f>"何丽丹"</f>
        <v>何丽丹</v>
      </c>
      <c r="E418" s="8" t="str">
        <f t="shared" si="79"/>
        <v>女</v>
      </c>
      <c r="F418" s="10"/>
    </row>
    <row r="419" spans="1:6" ht="34.5" customHeight="1">
      <c r="A419" s="9">
        <v>417</v>
      </c>
      <c r="B419" s="8" t="str">
        <f>"516920230529221452143843"</f>
        <v>516920230529221452143843</v>
      </c>
      <c r="C419" s="8" t="s">
        <v>7</v>
      </c>
      <c r="D419" s="8" t="str">
        <f>"付欣彤"</f>
        <v>付欣彤</v>
      </c>
      <c r="E419" s="8" t="str">
        <f t="shared" si="79"/>
        <v>女</v>
      </c>
      <c r="F419" s="10"/>
    </row>
    <row r="420" spans="1:6" ht="34.5" customHeight="1">
      <c r="A420" s="9">
        <v>418</v>
      </c>
      <c r="B420" s="8" t="str">
        <f>"516920230530230613144170"</f>
        <v>516920230530230613144170</v>
      </c>
      <c r="C420" s="8" t="s">
        <v>7</v>
      </c>
      <c r="D420" s="8" t="str">
        <f>"张哲"</f>
        <v>张哲</v>
      </c>
      <c r="E420" s="8" t="str">
        <f t="shared" si="79"/>
        <v>女</v>
      </c>
      <c r="F420" s="10"/>
    </row>
    <row r="421" spans="1:6" ht="34.5" customHeight="1">
      <c r="A421" s="9">
        <v>419</v>
      </c>
      <c r="B421" s="8" t="str">
        <f>"516920230524113406142987"</f>
        <v>516920230524113406142987</v>
      </c>
      <c r="C421" s="8" t="s">
        <v>7</v>
      </c>
      <c r="D421" s="8" t="str">
        <f>"林晓菁"</f>
        <v>林晓菁</v>
      </c>
      <c r="E421" s="8" t="str">
        <f t="shared" si="79"/>
        <v>女</v>
      </c>
      <c r="F421" s="10"/>
    </row>
    <row r="422" spans="1:6" ht="34.5" customHeight="1">
      <c r="A422" s="9">
        <v>420</v>
      </c>
      <c r="B422" s="8" t="str">
        <f>"516920230530234438144183"</f>
        <v>516920230530234438144183</v>
      </c>
      <c r="C422" s="8" t="s">
        <v>7</v>
      </c>
      <c r="D422" s="8" t="str">
        <f>"王雪"</f>
        <v>王雪</v>
      </c>
      <c r="E422" s="8" t="str">
        <f t="shared" si="79"/>
        <v>女</v>
      </c>
      <c r="F422" s="10"/>
    </row>
    <row r="423" spans="1:6" ht="34.5" customHeight="1">
      <c r="A423" s="9">
        <v>421</v>
      </c>
      <c r="B423" s="8" t="str">
        <f>"516920230531001615144187"</f>
        <v>516920230531001615144187</v>
      </c>
      <c r="C423" s="8" t="s">
        <v>7</v>
      </c>
      <c r="D423" s="8" t="str">
        <f>"王馨"</f>
        <v>王馨</v>
      </c>
      <c r="E423" s="8" t="str">
        <f t="shared" si="79"/>
        <v>女</v>
      </c>
      <c r="F423" s="10"/>
    </row>
    <row r="424" spans="1:6" ht="34.5" customHeight="1">
      <c r="A424" s="9">
        <v>422</v>
      </c>
      <c r="B424" s="8" t="str">
        <f>"516920230530141958144001"</f>
        <v>516920230530141958144001</v>
      </c>
      <c r="C424" s="8" t="s">
        <v>7</v>
      </c>
      <c r="D424" s="8" t="str">
        <f>"邓晓雯"</f>
        <v>邓晓雯</v>
      </c>
      <c r="E424" s="8" t="str">
        <f t="shared" si="79"/>
        <v>女</v>
      </c>
      <c r="F424" s="10"/>
    </row>
    <row r="425" spans="1:6" ht="34.5" customHeight="1">
      <c r="A425" s="9">
        <v>423</v>
      </c>
      <c r="B425" s="8" t="str">
        <f>"516920230525110551143157"</f>
        <v>516920230525110551143157</v>
      </c>
      <c r="C425" s="8" t="s">
        <v>7</v>
      </c>
      <c r="D425" s="8" t="str">
        <f>"艾卓尔"</f>
        <v>艾卓尔</v>
      </c>
      <c r="E425" s="8" t="str">
        <f t="shared" si="79"/>
        <v>女</v>
      </c>
      <c r="F425" s="10"/>
    </row>
    <row r="426" spans="1:6" ht="34.5" customHeight="1">
      <c r="A426" s="9">
        <v>424</v>
      </c>
      <c r="B426" s="8" t="str">
        <f>"516920230531043119144191"</f>
        <v>516920230531043119144191</v>
      </c>
      <c r="C426" s="8" t="s">
        <v>7</v>
      </c>
      <c r="D426" s="8" t="str">
        <f>"刘彤"</f>
        <v>刘彤</v>
      </c>
      <c r="E426" s="8" t="str">
        <f t="shared" si="79"/>
        <v>女</v>
      </c>
      <c r="F426" s="10"/>
    </row>
    <row r="427" spans="1:6" ht="34.5" customHeight="1">
      <c r="A427" s="9">
        <v>425</v>
      </c>
      <c r="B427" s="8" t="str">
        <f>"516920230522111432142332"</f>
        <v>516920230522111432142332</v>
      </c>
      <c r="C427" s="8" t="s">
        <v>7</v>
      </c>
      <c r="D427" s="8" t="str">
        <f>"何宇琪"</f>
        <v>何宇琪</v>
      </c>
      <c r="E427" s="8" t="str">
        <f t="shared" si="79"/>
        <v>女</v>
      </c>
      <c r="F427" s="10"/>
    </row>
    <row r="428" spans="1:6" ht="34.5" customHeight="1">
      <c r="A428" s="9">
        <v>426</v>
      </c>
      <c r="B428" s="8" t="str">
        <f>"516920230524093902142951"</f>
        <v>516920230524093902142951</v>
      </c>
      <c r="C428" s="8" t="s">
        <v>7</v>
      </c>
      <c r="D428" s="8" t="str">
        <f>"马丽少"</f>
        <v>马丽少</v>
      </c>
      <c r="E428" s="8" t="str">
        <f t="shared" si="79"/>
        <v>女</v>
      </c>
      <c r="F428" s="10"/>
    </row>
    <row r="429" spans="1:6" ht="34.5" customHeight="1">
      <c r="A429" s="9">
        <v>427</v>
      </c>
      <c r="B429" s="8" t="str">
        <f>"516920230531084832144202"</f>
        <v>516920230531084832144202</v>
      </c>
      <c r="C429" s="8" t="s">
        <v>7</v>
      </c>
      <c r="D429" s="8" t="str">
        <f>"吴京芷"</f>
        <v>吴京芷</v>
      </c>
      <c r="E429" s="8" t="str">
        <f t="shared" si="79"/>
        <v>女</v>
      </c>
      <c r="F429" s="10"/>
    </row>
    <row r="430" spans="1:6" ht="34.5" customHeight="1">
      <c r="A430" s="9">
        <v>428</v>
      </c>
      <c r="B430" s="8" t="str">
        <f>"516920230530163417144052"</f>
        <v>516920230530163417144052</v>
      </c>
      <c r="C430" s="8" t="s">
        <v>7</v>
      </c>
      <c r="D430" s="8" t="str">
        <f>"陈芳"</f>
        <v>陈芳</v>
      </c>
      <c r="E430" s="8" t="str">
        <f t="shared" si="79"/>
        <v>女</v>
      </c>
      <c r="F430" s="10"/>
    </row>
    <row r="431" spans="1:6" ht="34.5" customHeight="1">
      <c r="A431" s="9">
        <v>429</v>
      </c>
      <c r="B431" s="8" t="str">
        <f>"516920230530192823144098"</f>
        <v>516920230530192823144098</v>
      </c>
      <c r="C431" s="8" t="s">
        <v>7</v>
      </c>
      <c r="D431" s="8" t="str">
        <f>"张婷婷"</f>
        <v>张婷婷</v>
      </c>
      <c r="E431" s="8" t="str">
        <f t="shared" si="79"/>
        <v>女</v>
      </c>
      <c r="F431" s="10"/>
    </row>
    <row r="432" spans="1:6" ht="34.5" customHeight="1">
      <c r="A432" s="9">
        <v>430</v>
      </c>
      <c r="B432" s="8" t="str">
        <f>"516920230525210522143243"</f>
        <v>516920230525210522143243</v>
      </c>
      <c r="C432" s="8" t="s">
        <v>7</v>
      </c>
      <c r="D432" s="8" t="str">
        <f>"王攀"</f>
        <v>王攀</v>
      </c>
      <c r="E432" s="8" t="str">
        <f>"男"</f>
        <v>男</v>
      </c>
      <c r="F432" s="10"/>
    </row>
    <row r="433" spans="1:6" ht="34.5" customHeight="1">
      <c r="A433" s="9">
        <v>431</v>
      </c>
      <c r="B433" s="8" t="str">
        <f>"516920230530182107144086"</f>
        <v>516920230530182107144086</v>
      </c>
      <c r="C433" s="8" t="s">
        <v>7</v>
      </c>
      <c r="D433" s="8" t="str">
        <f>"郑孟婷"</f>
        <v>郑孟婷</v>
      </c>
      <c r="E433" s="8" t="str">
        <f aca="true" t="shared" si="80" ref="E433:E440">"女"</f>
        <v>女</v>
      </c>
      <c r="F433" s="10"/>
    </row>
    <row r="434" spans="1:6" ht="34.5" customHeight="1">
      <c r="A434" s="9">
        <v>432</v>
      </c>
      <c r="B434" s="8" t="str">
        <f>"516920230527185035143418"</f>
        <v>516920230527185035143418</v>
      </c>
      <c r="C434" s="8" t="s">
        <v>7</v>
      </c>
      <c r="D434" s="8" t="str">
        <f>"白雪"</f>
        <v>白雪</v>
      </c>
      <c r="E434" s="8" t="str">
        <f t="shared" si="80"/>
        <v>女</v>
      </c>
      <c r="F434" s="11" t="s">
        <v>8</v>
      </c>
    </row>
    <row r="435" spans="1:6" ht="34.5" customHeight="1">
      <c r="A435" s="9">
        <v>433</v>
      </c>
      <c r="B435" s="8" t="str">
        <f>"516920230530163343144051"</f>
        <v>516920230530163343144051</v>
      </c>
      <c r="C435" s="8" t="s">
        <v>7</v>
      </c>
      <c r="D435" s="8" t="str">
        <f>"王明"</f>
        <v>王明</v>
      </c>
      <c r="E435" s="8" t="str">
        <f>"男"</f>
        <v>男</v>
      </c>
      <c r="F435" s="10"/>
    </row>
    <row r="436" spans="1:6" ht="34.5" customHeight="1">
      <c r="A436" s="9">
        <v>434</v>
      </c>
      <c r="B436" s="8" t="str">
        <f>"516920230525103733143148"</f>
        <v>516920230525103733143148</v>
      </c>
      <c r="C436" s="8" t="s">
        <v>7</v>
      </c>
      <c r="D436" s="8" t="str">
        <f>"何健琪"</f>
        <v>何健琪</v>
      </c>
      <c r="E436" s="8" t="str">
        <f t="shared" si="80"/>
        <v>女</v>
      </c>
      <c r="F436" s="10"/>
    </row>
    <row r="437" spans="1:6" ht="34.5" customHeight="1">
      <c r="A437" s="9">
        <v>435</v>
      </c>
      <c r="B437" s="8" t="str">
        <f>"516920230531094755144221"</f>
        <v>516920230531094755144221</v>
      </c>
      <c r="C437" s="8" t="s">
        <v>7</v>
      </c>
      <c r="D437" s="8" t="str">
        <f>"王贞霖"</f>
        <v>王贞霖</v>
      </c>
      <c r="E437" s="8" t="str">
        <f t="shared" si="80"/>
        <v>女</v>
      </c>
      <c r="F437" s="10"/>
    </row>
    <row r="438" spans="1:6" ht="34.5" customHeight="1">
      <c r="A438" s="9">
        <v>436</v>
      </c>
      <c r="B438" s="8" t="str">
        <f>"516920230530205844144128"</f>
        <v>516920230530205844144128</v>
      </c>
      <c r="C438" s="8" t="s">
        <v>7</v>
      </c>
      <c r="D438" s="8" t="str">
        <f>"林昭君"</f>
        <v>林昭君</v>
      </c>
      <c r="E438" s="8" t="str">
        <f t="shared" si="80"/>
        <v>女</v>
      </c>
      <c r="F438" s="10"/>
    </row>
    <row r="439" spans="1:6" ht="34.5" customHeight="1">
      <c r="A439" s="9">
        <v>437</v>
      </c>
      <c r="B439" s="8" t="str">
        <f>"516920230530122537143965"</f>
        <v>516920230530122537143965</v>
      </c>
      <c r="C439" s="8" t="s">
        <v>7</v>
      </c>
      <c r="D439" s="8" t="str">
        <f>"张倩"</f>
        <v>张倩</v>
      </c>
      <c r="E439" s="8" t="str">
        <f t="shared" si="80"/>
        <v>女</v>
      </c>
      <c r="F439" s="10"/>
    </row>
    <row r="440" spans="1:6" ht="34.5" customHeight="1">
      <c r="A440" s="9">
        <v>438</v>
      </c>
      <c r="B440" s="8" t="str">
        <f>"516920230531081930144197"</f>
        <v>516920230531081930144197</v>
      </c>
      <c r="C440" s="8" t="s">
        <v>7</v>
      </c>
      <c r="D440" s="8" t="str">
        <f>"魏文慧"</f>
        <v>魏文慧</v>
      </c>
      <c r="E440" s="8" t="str">
        <f t="shared" si="80"/>
        <v>女</v>
      </c>
      <c r="F440" s="10"/>
    </row>
    <row r="441" spans="1:6" ht="34.5" customHeight="1">
      <c r="A441" s="9">
        <v>439</v>
      </c>
      <c r="B441" s="8" t="str">
        <f>"516920230530233315144180"</f>
        <v>516920230530233315144180</v>
      </c>
      <c r="C441" s="8" t="s">
        <v>7</v>
      </c>
      <c r="D441" s="8" t="str">
        <f>"易泉"</f>
        <v>易泉</v>
      </c>
      <c r="E441" s="8" t="str">
        <f aca="true" t="shared" si="81" ref="E441:E446">"男"</f>
        <v>男</v>
      </c>
      <c r="F441" s="10"/>
    </row>
    <row r="442" spans="1:6" ht="34.5" customHeight="1">
      <c r="A442" s="9">
        <v>440</v>
      </c>
      <c r="B442" s="8" t="str">
        <f>"516920230530190710144091"</f>
        <v>516920230530190710144091</v>
      </c>
      <c r="C442" s="8" t="s">
        <v>7</v>
      </c>
      <c r="D442" s="8" t="str">
        <f>"麦明雪"</f>
        <v>麦明雪</v>
      </c>
      <c r="E442" s="8" t="str">
        <f aca="true" t="shared" si="82" ref="E442:E445">"女"</f>
        <v>女</v>
      </c>
      <c r="F442" s="10"/>
    </row>
    <row r="443" spans="1:6" ht="34.5" customHeight="1">
      <c r="A443" s="9">
        <v>441</v>
      </c>
      <c r="B443" s="8" t="str">
        <f>"516920230531023057144189"</f>
        <v>516920230531023057144189</v>
      </c>
      <c r="C443" s="8" t="s">
        <v>7</v>
      </c>
      <c r="D443" s="8" t="str">
        <f>"吴昕哲"</f>
        <v>吴昕哲</v>
      </c>
      <c r="E443" s="8" t="str">
        <f t="shared" si="81"/>
        <v>男</v>
      </c>
      <c r="F443" s="10"/>
    </row>
    <row r="444" spans="1:6" ht="34.5" customHeight="1">
      <c r="A444" s="9">
        <v>442</v>
      </c>
      <c r="B444" s="8" t="str">
        <f>"516920230530212017144134"</f>
        <v>516920230530212017144134</v>
      </c>
      <c r="C444" s="8" t="s">
        <v>7</v>
      </c>
      <c r="D444" s="8" t="str">
        <f>"陈俊婷"</f>
        <v>陈俊婷</v>
      </c>
      <c r="E444" s="8" t="str">
        <f t="shared" si="82"/>
        <v>女</v>
      </c>
      <c r="F444" s="10"/>
    </row>
    <row r="445" spans="1:6" ht="34.5" customHeight="1">
      <c r="A445" s="9">
        <v>443</v>
      </c>
      <c r="B445" s="8" t="str">
        <f>"516920230522122405142372"</f>
        <v>516920230522122405142372</v>
      </c>
      <c r="C445" s="8" t="s">
        <v>7</v>
      </c>
      <c r="D445" s="8" t="str">
        <f>"杜岚"</f>
        <v>杜岚</v>
      </c>
      <c r="E445" s="8" t="str">
        <f t="shared" si="82"/>
        <v>女</v>
      </c>
      <c r="F445" s="10"/>
    </row>
    <row r="446" spans="1:6" ht="34.5" customHeight="1">
      <c r="A446" s="9">
        <v>444</v>
      </c>
      <c r="B446" s="8" t="str">
        <f>"516920230531103509144240"</f>
        <v>516920230531103509144240</v>
      </c>
      <c r="C446" s="8" t="s">
        <v>7</v>
      </c>
      <c r="D446" s="8" t="str">
        <f>"陈英旺"</f>
        <v>陈英旺</v>
      </c>
      <c r="E446" s="8" t="str">
        <f t="shared" si="81"/>
        <v>男</v>
      </c>
      <c r="F446" s="10"/>
    </row>
    <row r="447" spans="1:6" ht="34.5" customHeight="1">
      <c r="A447" s="9">
        <v>445</v>
      </c>
      <c r="B447" s="8" t="str">
        <f>"516920230531103529144241"</f>
        <v>516920230531103529144241</v>
      </c>
      <c r="C447" s="8" t="s">
        <v>7</v>
      </c>
      <c r="D447" s="8" t="str">
        <f>"颜秀萍"</f>
        <v>颜秀萍</v>
      </c>
      <c r="E447" s="8" t="str">
        <f>"女"</f>
        <v>女</v>
      </c>
      <c r="F447" s="10"/>
    </row>
    <row r="448" spans="1:6" ht="34.5" customHeight="1">
      <c r="A448" s="9">
        <v>446</v>
      </c>
      <c r="B448" s="8" t="str">
        <f>"516920230531074116144195"</f>
        <v>516920230531074116144195</v>
      </c>
      <c r="C448" s="8" t="s">
        <v>7</v>
      </c>
      <c r="D448" s="8" t="str">
        <f>"段歆"</f>
        <v>段歆</v>
      </c>
      <c r="E448" s="8" t="str">
        <f>"女"</f>
        <v>女</v>
      </c>
      <c r="F448" s="10"/>
    </row>
    <row r="449" spans="1:6" ht="34.5" customHeight="1">
      <c r="A449" s="9">
        <v>447</v>
      </c>
      <c r="B449" s="8" t="str">
        <f>"516920230531091058144210"</f>
        <v>516920230531091058144210</v>
      </c>
      <c r="C449" s="8" t="s">
        <v>7</v>
      </c>
      <c r="D449" s="8" t="str">
        <f>"李黔勇"</f>
        <v>李黔勇</v>
      </c>
      <c r="E449" s="8" t="str">
        <f aca="true" t="shared" si="83" ref="E449:E452">"男"</f>
        <v>男</v>
      </c>
      <c r="F449" s="10"/>
    </row>
    <row r="450" spans="1:6" ht="34.5" customHeight="1">
      <c r="A450" s="9">
        <v>448</v>
      </c>
      <c r="B450" s="8" t="str">
        <f>"516920230531094931144222"</f>
        <v>516920230531094931144222</v>
      </c>
      <c r="C450" s="8" t="s">
        <v>7</v>
      </c>
      <c r="D450" s="8" t="str">
        <f>"王宇"</f>
        <v>王宇</v>
      </c>
      <c r="E450" s="8" t="str">
        <f t="shared" si="83"/>
        <v>男</v>
      </c>
      <c r="F450" s="10"/>
    </row>
    <row r="451" spans="1:6" ht="34.5" customHeight="1">
      <c r="A451" s="9">
        <v>449</v>
      </c>
      <c r="B451" s="8" t="str">
        <f>"516920230527093112143383"</f>
        <v>516920230527093112143383</v>
      </c>
      <c r="C451" s="8" t="s">
        <v>7</v>
      </c>
      <c r="D451" s="8" t="str">
        <f>"刘帅"</f>
        <v>刘帅</v>
      </c>
      <c r="E451" s="8" t="str">
        <f t="shared" si="83"/>
        <v>男</v>
      </c>
      <c r="F451" s="10"/>
    </row>
    <row r="452" spans="1:6" ht="34.5" customHeight="1">
      <c r="A452" s="9">
        <v>450</v>
      </c>
      <c r="B452" s="8" t="str">
        <f>"516920230531101550144234"</f>
        <v>516920230531101550144234</v>
      </c>
      <c r="C452" s="8" t="s">
        <v>7</v>
      </c>
      <c r="D452" s="8" t="str">
        <f>"允明泰"</f>
        <v>允明泰</v>
      </c>
      <c r="E452" s="8" t="str">
        <f t="shared" si="83"/>
        <v>男</v>
      </c>
      <c r="F452" s="10"/>
    </row>
    <row r="453" spans="1:6" ht="34.5" customHeight="1">
      <c r="A453" s="9">
        <v>451</v>
      </c>
      <c r="B453" s="8" t="str">
        <f>"516920230529161030143697"</f>
        <v>516920230529161030143697</v>
      </c>
      <c r="C453" s="8" t="s">
        <v>7</v>
      </c>
      <c r="D453" s="8" t="str">
        <f>"吴坤莹"</f>
        <v>吴坤莹</v>
      </c>
      <c r="E453" s="8" t="str">
        <f aca="true" t="shared" si="84" ref="E453:E457">"女"</f>
        <v>女</v>
      </c>
      <c r="F453" s="10"/>
    </row>
    <row r="454" spans="1:6" ht="34.5" customHeight="1">
      <c r="A454" s="9">
        <v>452</v>
      </c>
      <c r="B454" s="8" t="str">
        <f>"516920230531095502144225"</f>
        <v>516920230531095502144225</v>
      </c>
      <c r="C454" s="8" t="s">
        <v>7</v>
      </c>
      <c r="D454" s="8" t="str">
        <f>"王帅君"</f>
        <v>王帅君</v>
      </c>
      <c r="E454" s="8" t="str">
        <f t="shared" si="84"/>
        <v>女</v>
      </c>
      <c r="F454" s="10"/>
    </row>
    <row r="455" spans="1:6" ht="34.5" customHeight="1">
      <c r="A455" s="9">
        <v>453</v>
      </c>
      <c r="B455" s="8" t="str">
        <f>"516920230531112408144264"</f>
        <v>516920230531112408144264</v>
      </c>
      <c r="C455" s="8" t="s">
        <v>7</v>
      </c>
      <c r="D455" s="8" t="str">
        <f>"吴多炳"</f>
        <v>吴多炳</v>
      </c>
      <c r="E455" s="8" t="str">
        <f>"男"</f>
        <v>男</v>
      </c>
      <c r="F455" s="10"/>
    </row>
    <row r="456" spans="1:6" ht="34.5" customHeight="1">
      <c r="A456" s="9">
        <v>454</v>
      </c>
      <c r="B456" s="8" t="str">
        <f>"516920230531110353144255"</f>
        <v>516920230531110353144255</v>
      </c>
      <c r="C456" s="8" t="s">
        <v>7</v>
      </c>
      <c r="D456" s="8" t="str">
        <f>"陈熹曦"</f>
        <v>陈熹曦</v>
      </c>
      <c r="E456" s="8" t="str">
        <f t="shared" si="84"/>
        <v>女</v>
      </c>
      <c r="F456" s="10"/>
    </row>
    <row r="457" spans="1:6" ht="34.5" customHeight="1">
      <c r="A457" s="9">
        <v>455</v>
      </c>
      <c r="B457" s="8" t="str">
        <f>"516920230531115108144275"</f>
        <v>516920230531115108144275</v>
      </c>
      <c r="C457" s="8" t="s">
        <v>7</v>
      </c>
      <c r="D457" s="8" t="str">
        <f>"王敬龄"</f>
        <v>王敬龄</v>
      </c>
      <c r="E457" s="8" t="str">
        <f t="shared" si="84"/>
        <v>女</v>
      </c>
      <c r="F457" s="10"/>
    </row>
  </sheetData>
  <sheetProtection/>
  <autoFilter ref="A2:F457"/>
  <mergeCells count="1">
    <mergeCell ref="A1:F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2023-06-02T09:24:09Z</dcterms:created>
  <dcterms:modified xsi:type="dcterms:W3CDTF">2023-06-02T15:47:15Z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B7DF91AD1F0744AEBA07DE2FC3C9C68C_13</vt:lpwstr>
  </property>
  <property fmtid="{D5CDD505-2E9C-101B-9397-08002B2CF9AE}" pid="3" name="KSOProductBuildV">
    <vt:lpwstr>2052-11.8.2.11681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